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985" activeTab="5"/>
  </bookViews>
  <sheets>
    <sheet name="OPĆI PODACI" sheetId="1" r:id="rId1"/>
    <sheet name="RDG" sheetId="2" r:id="rId2"/>
    <sheet name="Bilanca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<sst xmlns="http://schemas.openxmlformats.org/spreadsheetml/2006/main" count="397" uniqueCount="346">
  <si>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</si>
  <si>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</si>
  <si>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</si>
  <si>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</si>
  <si>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</si>
  <si>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</si>
  <si>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</si>
  <si>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</si>
  <si>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</si>
  <si>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</si>
  <si>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</si>
  <si>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</si>
  <si>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</si>
  <si>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</si>
  <si>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</si>
  <si>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</si>
  <si>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</si>
  <si>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</si>
  <si>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</si>
  <si>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</si>
  <si>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</si>
  <si>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</si>
  <si>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</si>
  <si>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</si>
  <si>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</si>
  <si>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</si>
  <si>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</si>
  <si>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</si>
  <si>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</si>
  <si>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</si>
  <si>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</si>
  <si>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</si>
  <si>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</si>
  <si>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</si>
  <si>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</si>
  <si>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</si>
  <si>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</si>
  <si>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</si>
  <si>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</si>
  <si>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</si>
  <si>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</si>
  <si>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</si>
  <si>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</si>
  <si>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</si>
  <si>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</si>
  <si>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</si>
  <si>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</si>
  <si>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</si>
  <si>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</si>
  <si>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</si>
  <si>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</si>
  <si>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</si>
  <si>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</si>
  <si>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</si>
  <si>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</si>
  <si>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</si>
  <si>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</si>
  <si>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</si>
  <si>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</si>
  <si>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</si>
  <si>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</si>
  <si>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</si>
  <si>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</si>
  <si>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</si>
  <si>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</si>
  <si>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</si>
  <si>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</si>
  <si>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</si>
  <si>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</si>
  <si>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</si>
  <si>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</si>
  <si>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</si>
  <si>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</si>
  <si>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</si>
  <si>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</si>
  <si>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</si>
  <si>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</si>
  <si>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</si>
  <si>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</si>
  <si>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</si>
  <si>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</si>
  <si>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</si>
  <si>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</si>
  <si>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</si>
  <si>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</si>
  <si>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</si>
  <si>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</si>
  <si>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</si>
  <si>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</si>
  <si>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</si>
  <si>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</si>
  <si>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</si>
  <si>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</si>
  <si>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</si>
  <si>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</si>
  <si>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</si>
  <si>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</si>
  <si>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</si>
  <si>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</si>
  <si>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</si>
  <si>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</si>
  <si>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</si>
  <si>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</si>
  <si>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</si>
  <si>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</si>
  <si>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</si>
  <si>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</si>
  <si>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</si>
  <si>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</si>
  <si>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</si>
  <si>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</si>
  <si>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</si>
  <si>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</si>
  <si>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</si>
  <si>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</si>
  <si>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</si>
  <si>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</si>
  <si>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</si>
  <si>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</si>
  <si>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</si>
  <si>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</si>
  <si>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</si>
  <si>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</si>
  <si>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</si>
  <si>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</si>
  <si>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</si>
  <si>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</si>
  <si>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</si>
  <si>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</si>
  <si>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</si>
  <si>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</si>
  <si>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</si>
  <si>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</si>
  <si>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</si>
  <si>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</si>
  <si>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</si>
  <si>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</si>
  <si>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</si>
  <si>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</si>
  <si>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</si>
  <si>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</si>
  <si>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</si>
  <si>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</si>
  <si>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</si>
  <si>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</si>
  <si>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</si>
  <si>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</si>
  <si>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</si>
  <si>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</si>
  <si>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</si>
  <si>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</si>
  <si>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</si>
  <si>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</si>
  <si>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</si>
  <si>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</si>
  <si>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</si>
  <si>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</si>
  <si>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</si>
  <si>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</si>
  <si>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</si>
  <si>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</si>
  <si>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</si>
  <si>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</si>
  <si>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</si>
  <si>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</si>
  <si>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</si>
  <si>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</si>
  <si>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</si>
  <si>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</si>
  <si>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</si>
  <si>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</si>
  <si>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</si>
  <si>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</si>
  <si>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</si>
  <si>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</si>
  <si>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</si>
  <si>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</si>
  <si>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</si>
  <si>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</si>
  <si>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</si>
  <si>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</si>
  <si>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</si>
  <si>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</si>
  <si>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</si>
  <si>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</si>
  <si>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</si>
  <si>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</si>
  <si>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</si>
  <si>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</si>
  <si>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</si>
  <si>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</si>
  <si>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</si>
  <si>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</si>
  <si>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</si>
  <si>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</si>
  <si>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</si>
  <si>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</si>
  <si>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</si>
  <si>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</si>
  <si>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</si>
  <si>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</si>
  <si>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</si>
  <si>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</si>
  <si>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</si>
  <si>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</si>
  <si>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</si>
  <si>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</si>
  <si>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</si>
  <si>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</si>
  <si>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</si>
  <si>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</si>
  <si>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</si>
  <si>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</si>
  <si>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</si>
  <si>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</si>
  <si>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</si>
  <si>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</si>
  <si>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</si>
  <si>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</si>
  <si>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</si>
  <si>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</si>
  <si>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</si>
  <si>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</si>
  <si>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</si>
  <si>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</si>
  <si>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</si>
  <si>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</si>
  <si>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</si>
  <si>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</si>
  <si>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</si>
  <si>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</si>
  <si>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</si>
  <si>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</si>
  <si>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</si>
  <si>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</si>
  <si>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</si>
  <si>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</si>
  <si>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</si>
  <si>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</si>
  <si>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</si>
  <si>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</si>
  <si>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</si>
  <si>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</si>
  <si>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</si>
  <si>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</si>
  <si>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</si>
  <si>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</si>
  <si>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</si>
  <si>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</si>
  <si>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</si>
  <si>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</si>
  <si>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</si>
  <si>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</si>
  <si>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</si>
  <si>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</si>
  <si>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</si>
  <si>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</si>
  <si>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</si>
  <si>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</si>
  <si>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</si>
  <si>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</si>
  <si>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</si>
  <si>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</si>
  <si>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</si>
  <si>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</si>
  <si>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</si>
  <si>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</si>
  <si>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</si>
  <si>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</si>
  <si>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</si>
  <si>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</si>
  <si>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</si>
  <si>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</si>
  <si>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</si>
  <si>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</si>
  <si>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</si>
  <si>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</si>
  <si>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</si>
  <si>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</si>
  <si>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</si>
  <si>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</si>
  <si>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</si>
  <si>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</si>
  <si>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</si>
  <si>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</si>
  <si>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</si>
  <si>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</si>
  <si>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</si>
  <si>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</si>
  <si>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</si>
  <si>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</si>
  <si>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</si>
  <si>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</si>
  <si>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</si>
  <si>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</si>
  <si>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</si>
  <si>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</si>
  <si>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</si>
  <si>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</si>
  <si>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</si>
  <si>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</si>
  <si>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</si>
  <si>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</si>
  <si>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</si>
  <si>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</si>
  <si>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</si>
  <si>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</si>
  <si>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</si>
  <si>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</si>
  <si>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</si>
  <si>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</si>
  <si>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</si>
  <si>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</si>
  <si>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</si>
  <si>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</si>
  <si>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</si>
  <si>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</si>
  <si>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</si>
  <si>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</si>
  <si>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</si>
  <si>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</si>
  <si>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</si>
  <si>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</si>
  <si>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</si>
  <si>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</si>
  <si>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</si>
  <si>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</si>
  <si>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</si>
  <si>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</si>
  <si>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</si>
  <si>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</si>
  <si>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</si>
  <si>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</si>
  <si>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</si>
  <si>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</si>
  <si>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</si>
  <si>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</si>
  <si>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Miroslav Ivić, Zoran Krželj</t>
  </si>
  <si>
    <t>Obveznik: SLOBODNA DALMACIJA d.d.</t>
  </si>
  <si>
    <t xml:space="preserve">Obveznik: SLOBODNA DALMACIJA d.d </t>
  </si>
  <si>
    <t>1.1.2011.</t>
  </si>
  <si>
    <t>u razdoblju 1.1.2011. do 30.9.2011.</t>
  </si>
  <si>
    <t>Kumulativno</t>
  </si>
  <si>
    <t>stanje na dan 30.09.2011.</t>
  </si>
  <si>
    <t>30.9.2011.</t>
  </si>
  <si>
    <t>u razdoblju 1.1.2011.do 30.9.2011.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</si>
</sst>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Alignment="1">
      <alignment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6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1" xfId="15" applyNumberFormat="1" applyFont="1" applyFill="1" applyBorder="1" applyAlignment="1" applyProtection="1">
      <alignment horizontal="right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A1" sqref="A1:IV1638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3" t="s">
        <v>249</v>
      </c>
      <c r="B2" s="164"/>
      <c r="C2" s="164"/>
      <c r="D2" s="216"/>
      <c r="E2" s="123" t="s">
        <v>340</v>
      </c>
      <c r="F2" s="12"/>
      <c r="G2" s="13" t="s">
        <v>250</v>
      </c>
      <c r="H2" s="123" t="s">
        <v>344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217" t="s">
        <v>316</v>
      </c>
      <c r="B4" s="218"/>
      <c r="C4" s="218"/>
      <c r="D4" s="218"/>
      <c r="E4" s="218"/>
      <c r="F4" s="218"/>
      <c r="G4" s="218"/>
      <c r="H4" s="218"/>
      <c r="I4" s="219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201" t="s">
        <v>251</v>
      </c>
      <c r="B6" s="202"/>
      <c r="C6" s="210" t="s">
        <v>322</v>
      </c>
      <c r="D6" s="211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220" t="s">
        <v>252</v>
      </c>
      <c r="B8" s="221"/>
      <c r="C8" s="210" t="s">
        <v>323</v>
      </c>
      <c r="D8" s="211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96" t="s">
        <v>253</v>
      </c>
      <c r="B10" s="161"/>
      <c r="C10" s="210" t="s">
        <v>324</v>
      </c>
      <c r="D10" s="211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62"/>
      <c r="B11" s="161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201" t="s">
        <v>254</v>
      </c>
      <c r="B12" s="202"/>
      <c r="C12" s="207" t="s">
        <v>325</v>
      </c>
      <c r="D12" s="171"/>
      <c r="E12" s="171"/>
      <c r="F12" s="171"/>
      <c r="G12" s="171"/>
      <c r="H12" s="171"/>
      <c r="I12" s="204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201" t="s">
        <v>255</v>
      </c>
      <c r="B14" s="202"/>
      <c r="C14" s="159">
        <v>21000</v>
      </c>
      <c r="D14" s="160"/>
      <c r="E14" s="16"/>
      <c r="F14" s="207" t="s">
        <v>326</v>
      </c>
      <c r="G14" s="171"/>
      <c r="H14" s="171"/>
      <c r="I14" s="204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201" t="s">
        <v>256</v>
      </c>
      <c r="B16" s="202"/>
      <c r="C16" s="207" t="s">
        <v>327</v>
      </c>
      <c r="D16" s="171"/>
      <c r="E16" s="171"/>
      <c r="F16" s="171"/>
      <c r="G16" s="171"/>
      <c r="H16" s="171"/>
      <c r="I16" s="204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201" t="s">
        <v>257</v>
      </c>
      <c r="B18" s="202"/>
      <c r="C18" s="167" t="s">
        <v>328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201" t="s">
        <v>258</v>
      </c>
      <c r="B20" s="202"/>
      <c r="C20" s="167" t="s">
        <v>329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201" t="s">
        <v>259</v>
      </c>
      <c r="B22" s="202"/>
      <c r="C22" s="124">
        <v>409</v>
      </c>
      <c r="D22" s="207" t="s">
        <v>326</v>
      </c>
      <c r="E22" s="174"/>
      <c r="F22" s="165"/>
      <c r="G22" s="201"/>
      <c r="H22" s="17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201" t="s">
        <v>260</v>
      </c>
      <c r="B24" s="202"/>
      <c r="C24" s="124">
        <v>17</v>
      </c>
      <c r="D24" s="207" t="s">
        <v>330</v>
      </c>
      <c r="E24" s="174"/>
      <c r="F24" s="174"/>
      <c r="G24" s="165"/>
      <c r="H24" s="52" t="s">
        <v>261</v>
      </c>
      <c r="I24" s="125">
        <v>396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201" t="s">
        <v>262</v>
      </c>
      <c r="B26" s="202"/>
      <c r="C26" s="126" t="s">
        <v>331</v>
      </c>
      <c r="D26" s="26"/>
      <c r="E26" s="100"/>
      <c r="F26" s="101"/>
      <c r="G26" s="166" t="s">
        <v>263</v>
      </c>
      <c r="H26" s="202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2" t="s">
        <v>264</v>
      </c>
      <c r="B28" s="183"/>
      <c r="C28" s="175"/>
      <c r="D28" s="175"/>
      <c r="E28" s="176" t="s">
        <v>265</v>
      </c>
      <c r="F28" s="177"/>
      <c r="G28" s="177"/>
      <c r="H28" s="172" t="s">
        <v>266</v>
      </c>
      <c r="I28" s="17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79"/>
      <c r="B30" s="212"/>
      <c r="C30" s="212"/>
      <c r="D30" s="213"/>
      <c r="E30" s="179"/>
      <c r="F30" s="212"/>
      <c r="G30" s="212"/>
      <c r="H30" s="210"/>
      <c r="I30" s="211"/>
      <c r="J30" s="10"/>
      <c r="K30" s="10"/>
      <c r="L30" s="10"/>
    </row>
    <row r="31" spans="1:12" ht="12.75">
      <c r="A31" s="95"/>
      <c r="B31" s="23"/>
      <c r="C31" s="22"/>
      <c r="D31" s="180"/>
      <c r="E31" s="180"/>
      <c r="F31" s="180"/>
      <c r="G31" s="181"/>
      <c r="H31" s="16"/>
      <c r="I31" s="104"/>
      <c r="J31" s="10"/>
      <c r="K31" s="10"/>
      <c r="L31" s="10"/>
    </row>
    <row r="32" spans="1:12" ht="12.75">
      <c r="A32" s="179"/>
      <c r="B32" s="212"/>
      <c r="C32" s="212"/>
      <c r="D32" s="213"/>
      <c r="E32" s="179"/>
      <c r="F32" s="212"/>
      <c r="G32" s="212"/>
      <c r="H32" s="210"/>
      <c r="I32" s="211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79"/>
      <c r="B34" s="212"/>
      <c r="C34" s="212"/>
      <c r="D34" s="213"/>
      <c r="E34" s="179"/>
      <c r="F34" s="212"/>
      <c r="G34" s="212"/>
      <c r="H34" s="210"/>
      <c r="I34" s="211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79"/>
      <c r="B36" s="212"/>
      <c r="C36" s="212"/>
      <c r="D36" s="213"/>
      <c r="E36" s="179"/>
      <c r="F36" s="212"/>
      <c r="G36" s="212"/>
      <c r="H36" s="210"/>
      <c r="I36" s="211"/>
      <c r="J36" s="10"/>
      <c r="K36" s="10"/>
      <c r="L36" s="10"/>
    </row>
    <row r="37" spans="1:12" ht="12.75">
      <c r="A37" s="106"/>
      <c r="B37" s="31"/>
      <c r="C37" s="214"/>
      <c r="D37" s="215"/>
      <c r="E37" s="16"/>
      <c r="F37" s="214"/>
      <c r="G37" s="215"/>
      <c r="H37" s="16"/>
      <c r="I37" s="96"/>
      <c r="J37" s="10"/>
      <c r="K37" s="10"/>
      <c r="L37" s="10"/>
    </row>
    <row r="38" spans="1:12" ht="12.75">
      <c r="A38" s="179"/>
      <c r="B38" s="212"/>
      <c r="C38" s="212"/>
      <c r="D38" s="213"/>
      <c r="E38" s="179"/>
      <c r="F38" s="212"/>
      <c r="G38" s="212"/>
      <c r="H38" s="210"/>
      <c r="I38" s="211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79"/>
      <c r="B40" s="212"/>
      <c r="C40" s="212"/>
      <c r="D40" s="213"/>
      <c r="E40" s="179"/>
      <c r="F40" s="212"/>
      <c r="G40" s="212"/>
      <c r="H40" s="210"/>
      <c r="I40" s="211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96" t="s">
        <v>267</v>
      </c>
      <c r="B44" s="197"/>
      <c r="C44" s="210"/>
      <c r="D44" s="211"/>
      <c r="E44" s="27"/>
      <c r="F44" s="207"/>
      <c r="G44" s="212"/>
      <c r="H44" s="212"/>
      <c r="I44" s="213"/>
      <c r="J44" s="10"/>
      <c r="K44" s="10"/>
      <c r="L44" s="10"/>
    </row>
    <row r="45" spans="1:12" ht="12.75">
      <c r="A45" s="106"/>
      <c r="B45" s="31"/>
      <c r="C45" s="214"/>
      <c r="D45" s="215"/>
      <c r="E45" s="16"/>
      <c r="F45" s="214"/>
      <c r="G45" s="178"/>
      <c r="H45" s="36"/>
      <c r="I45" s="110"/>
      <c r="J45" s="10"/>
      <c r="K45" s="10"/>
      <c r="L45" s="10"/>
    </row>
    <row r="46" spans="1:12" ht="12.75">
      <c r="A46" s="196" t="s">
        <v>268</v>
      </c>
      <c r="B46" s="197"/>
      <c r="C46" s="207" t="s">
        <v>333</v>
      </c>
      <c r="D46" s="208"/>
      <c r="E46" s="208"/>
      <c r="F46" s="208"/>
      <c r="G46" s="208"/>
      <c r="H46" s="208"/>
      <c r="I46" s="209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96" t="s">
        <v>270</v>
      </c>
      <c r="B48" s="197"/>
      <c r="C48" s="203" t="s">
        <v>334</v>
      </c>
      <c r="D48" s="199"/>
      <c r="E48" s="200"/>
      <c r="F48" s="16"/>
      <c r="G48" s="52" t="s">
        <v>271</v>
      </c>
      <c r="H48" s="203" t="s">
        <v>335</v>
      </c>
      <c r="I48" s="200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96" t="s">
        <v>257</v>
      </c>
      <c r="B50" s="197"/>
      <c r="C50" s="198" t="s">
        <v>336</v>
      </c>
      <c r="D50" s="199"/>
      <c r="E50" s="199"/>
      <c r="F50" s="199"/>
      <c r="G50" s="199"/>
      <c r="H50" s="199"/>
      <c r="I50" s="200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201" t="s">
        <v>272</v>
      </c>
      <c r="B52" s="202"/>
      <c r="C52" s="203" t="s">
        <v>337</v>
      </c>
      <c r="D52" s="199"/>
      <c r="E52" s="199"/>
      <c r="F52" s="199"/>
      <c r="G52" s="199"/>
      <c r="H52" s="199"/>
      <c r="I52" s="204"/>
      <c r="J52" s="10"/>
      <c r="K52" s="10"/>
      <c r="L52" s="10"/>
    </row>
    <row r="53" spans="1:12" ht="12.75">
      <c r="A53" s="111"/>
      <c r="B53" s="21"/>
      <c r="C53" s="190" t="s">
        <v>273</v>
      </c>
      <c r="D53" s="190"/>
      <c r="E53" s="190"/>
      <c r="F53" s="190"/>
      <c r="G53" s="190"/>
      <c r="H53" s="19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205" t="s">
        <v>274</v>
      </c>
      <c r="C55" s="206"/>
      <c r="D55" s="206"/>
      <c r="E55" s="20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85" t="s">
        <v>306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11"/>
      <c r="B57" s="185" t="s">
        <v>307</v>
      </c>
      <c r="C57" s="186"/>
      <c r="D57" s="186"/>
      <c r="E57" s="186"/>
      <c r="F57" s="186"/>
      <c r="G57" s="186"/>
      <c r="H57" s="186"/>
      <c r="I57" s="113"/>
      <c r="J57" s="10"/>
      <c r="K57" s="10"/>
      <c r="L57" s="10"/>
    </row>
    <row r="58" spans="1:12" ht="12.75">
      <c r="A58" s="111"/>
      <c r="B58" s="185" t="s">
        <v>308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11"/>
      <c r="B59" s="185" t="s">
        <v>309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91" t="s">
        <v>277</v>
      </c>
      <c r="H62" s="192"/>
      <c r="I62" s="193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94"/>
      <c r="H63" s="195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L49" sqref="L49"/>
    </sheetView>
  </sheetViews>
  <sheetFormatPr defaultColWidth="9.140625" defaultRowHeight="12.75"/>
  <cols>
    <col min="1" max="5" width="9.140625" style="53" customWidth="1"/>
    <col min="6" max="6" width="1.28515625" style="53" customWidth="1"/>
    <col min="7" max="7" width="9.140625" style="53" customWidth="1"/>
    <col min="8" max="8" width="1.28515625" style="53" customWidth="1"/>
    <col min="9" max="9" width="9.140625" style="53" customWidth="1"/>
    <col min="10" max="10" width="10.28125" style="53" customWidth="1"/>
    <col min="11" max="11" width="9.8515625" style="53" customWidth="1"/>
    <col min="12" max="12" width="10.00390625" style="53" customWidth="1"/>
    <col min="13" max="14" width="10.28125" style="53" customWidth="1"/>
    <col min="15" max="16384" width="9.140625" style="53" customWidth="1"/>
  </cols>
  <sheetData>
    <row r="1" spans="1:14" ht="12.7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39"/>
    </row>
    <row r="2" spans="1:14" ht="12.75" customHeight="1">
      <c r="A2" s="245" t="s">
        <v>341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38"/>
    </row>
    <row r="3" spans="1:14" ht="12.75" customHeight="1">
      <c r="A3" s="223" t="s">
        <v>338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141"/>
    </row>
    <row r="4" spans="1:14" ht="23.25">
      <c r="A4" s="222" t="s">
        <v>59</v>
      </c>
      <c r="B4" s="222"/>
      <c r="C4" s="222"/>
      <c r="D4" s="222"/>
      <c r="E4" s="222"/>
      <c r="F4" s="222"/>
      <c r="G4" s="222"/>
      <c r="H4" s="222"/>
      <c r="I4" s="59" t="s">
        <v>279</v>
      </c>
      <c r="J4" s="224" t="s">
        <v>318</v>
      </c>
      <c r="K4" s="224"/>
      <c r="L4" s="224" t="s">
        <v>319</v>
      </c>
      <c r="M4" s="224"/>
      <c r="N4" s="142"/>
    </row>
    <row r="5" spans="1:14" ht="23.25" customHeight="1">
      <c r="A5" s="222"/>
      <c r="B5" s="222"/>
      <c r="C5" s="222"/>
      <c r="D5" s="222"/>
      <c r="E5" s="222"/>
      <c r="F5" s="222"/>
      <c r="G5" s="222"/>
      <c r="H5" s="222"/>
      <c r="I5" s="59"/>
      <c r="J5" s="61" t="s">
        <v>342</v>
      </c>
      <c r="K5" s="61" t="s">
        <v>314</v>
      </c>
      <c r="L5" s="61" t="s">
        <v>342</v>
      </c>
      <c r="M5" s="61" t="s">
        <v>314</v>
      </c>
      <c r="N5" s="142"/>
    </row>
    <row r="6" spans="1:14" ht="12.75">
      <c r="A6" s="224">
        <v>1</v>
      </c>
      <c r="B6" s="224"/>
      <c r="C6" s="224"/>
      <c r="D6" s="224"/>
      <c r="E6" s="224"/>
      <c r="F6" s="224"/>
      <c r="G6" s="224"/>
      <c r="H6" s="224"/>
      <c r="I6" s="64">
        <v>2</v>
      </c>
      <c r="J6" s="140"/>
      <c r="K6" s="61"/>
      <c r="L6" s="61"/>
      <c r="M6" s="61">
        <v>6</v>
      </c>
      <c r="N6" s="142"/>
    </row>
    <row r="7" spans="1:14" ht="12.75">
      <c r="A7" s="225" t="s">
        <v>26</v>
      </c>
      <c r="B7" s="226"/>
      <c r="C7" s="226"/>
      <c r="D7" s="226"/>
      <c r="E7" s="226"/>
      <c r="F7" s="226"/>
      <c r="G7" s="226"/>
      <c r="H7" s="227"/>
      <c r="I7" s="149">
        <v>111</v>
      </c>
      <c r="J7" s="150">
        <f>SUM(J8:J9)</f>
        <v>124847283</v>
      </c>
      <c r="K7" s="150">
        <f>SUM(K8:K9)</f>
        <v>44198138</v>
      </c>
      <c r="L7" s="150">
        <f>SUM(L8:L9)</f>
        <v>112874972</v>
      </c>
      <c r="M7" s="150">
        <f>SUM(M8:M9)</f>
        <v>39105973</v>
      </c>
      <c r="N7" s="143"/>
    </row>
    <row r="8" spans="1:14" ht="12.75">
      <c r="A8" s="228" t="s">
        <v>152</v>
      </c>
      <c r="B8" s="229"/>
      <c r="C8" s="229"/>
      <c r="D8" s="229"/>
      <c r="E8" s="229"/>
      <c r="F8" s="229"/>
      <c r="G8" s="229"/>
      <c r="H8" s="230"/>
      <c r="I8" s="149">
        <v>112</v>
      </c>
      <c r="J8" s="151">
        <f>142583317-19903608</f>
        <v>122679709</v>
      </c>
      <c r="K8" s="152">
        <v>43620559</v>
      </c>
      <c r="L8" s="153">
        <f>125036177-15593196</f>
        <v>109442981</v>
      </c>
      <c r="M8" s="152">
        <v>37961427</v>
      </c>
      <c r="N8" s="144"/>
    </row>
    <row r="9" spans="1:14" ht="12.75">
      <c r="A9" s="228" t="s">
        <v>103</v>
      </c>
      <c r="B9" s="229"/>
      <c r="C9" s="229"/>
      <c r="D9" s="229"/>
      <c r="E9" s="229"/>
      <c r="F9" s="229"/>
      <c r="G9" s="229"/>
      <c r="H9" s="230"/>
      <c r="I9" s="149">
        <v>113</v>
      </c>
      <c r="J9" s="154">
        <v>2167574</v>
      </c>
      <c r="K9" s="152">
        <v>577579</v>
      </c>
      <c r="L9" s="153">
        <v>3431991</v>
      </c>
      <c r="M9" s="152">
        <v>1144546</v>
      </c>
      <c r="N9" s="144"/>
    </row>
    <row r="10" spans="1:14" ht="12.75">
      <c r="A10" s="228" t="s">
        <v>12</v>
      </c>
      <c r="B10" s="229"/>
      <c r="C10" s="229"/>
      <c r="D10" s="229"/>
      <c r="E10" s="229"/>
      <c r="F10" s="229"/>
      <c r="G10" s="229"/>
      <c r="H10" s="230"/>
      <c r="I10" s="149">
        <v>114</v>
      </c>
      <c r="J10" s="150">
        <f>-+J11+J11+J12+J16+J20+J21+J22+J25+J26</f>
        <v>130372413</v>
      </c>
      <c r="K10" s="150">
        <f>-+K11+K11+K12+K16+K20+K21+K22+K25+K26</f>
        <v>43562534</v>
      </c>
      <c r="L10" s="150">
        <f>-+L11+L11+L12+L16+L20+L21+L22+L25+L26</f>
        <v>109390822</v>
      </c>
      <c r="M10" s="150">
        <f>-+M11+M11+M12+M16+M20+M21+M22+M25+M26</f>
        <v>37407055</v>
      </c>
      <c r="N10" s="145"/>
    </row>
    <row r="11" spans="1:14" ht="12.75">
      <c r="A11" s="228" t="s">
        <v>104</v>
      </c>
      <c r="B11" s="229"/>
      <c r="C11" s="229"/>
      <c r="D11" s="229"/>
      <c r="E11" s="229"/>
      <c r="F11" s="229"/>
      <c r="G11" s="229"/>
      <c r="H11" s="230"/>
      <c r="I11" s="149">
        <v>115</v>
      </c>
      <c r="J11" s="155"/>
      <c r="K11" s="152">
        <v>-53674</v>
      </c>
      <c r="L11" s="153"/>
      <c r="M11" s="152">
        <v>-50411</v>
      </c>
      <c r="N11" s="144"/>
    </row>
    <row r="12" spans="1:14" ht="12.75">
      <c r="A12" s="228" t="s">
        <v>22</v>
      </c>
      <c r="B12" s="229"/>
      <c r="C12" s="229"/>
      <c r="D12" s="229"/>
      <c r="E12" s="229"/>
      <c r="F12" s="229"/>
      <c r="G12" s="229"/>
      <c r="H12" s="230"/>
      <c r="I12" s="149">
        <v>116</v>
      </c>
      <c r="J12" s="150">
        <f>SUM(J13:J15)</f>
        <v>59984423</v>
      </c>
      <c r="K12" s="150">
        <f>SUM(K13:K15)</f>
        <v>21037953</v>
      </c>
      <c r="L12" s="150">
        <f>SUM(L13:L15)</f>
        <v>49747332</v>
      </c>
      <c r="M12" s="150">
        <f>SUM(M13:M15)</f>
        <v>17515065</v>
      </c>
      <c r="N12" s="145"/>
    </row>
    <row r="13" spans="1:14" ht="12.75">
      <c r="A13" s="231" t="s">
        <v>146</v>
      </c>
      <c r="B13" s="232"/>
      <c r="C13" s="232"/>
      <c r="D13" s="232"/>
      <c r="E13" s="232"/>
      <c r="F13" s="232"/>
      <c r="G13" s="232"/>
      <c r="H13" s="233"/>
      <c r="I13" s="149">
        <v>117</v>
      </c>
      <c r="J13" s="154">
        <v>26820440</v>
      </c>
      <c r="K13" s="152">
        <v>9639021</v>
      </c>
      <c r="L13" s="153">
        <v>21110933</v>
      </c>
      <c r="M13" s="152">
        <v>7684410</v>
      </c>
      <c r="N13" s="144"/>
    </row>
    <row r="14" spans="1:14" ht="12.75">
      <c r="A14" s="231" t="s">
        <v>147</v>
      </c>
      <c r="B14" s="232"/>
      <c r="C14" s="232"/>
      <c r="D14" s="232"/>
      <c r="E14" s="232"/>
      <c r="F14" s="232"/>
      <c r="G14" s="232"/>
      <c r="H14" s="233"/>
      <c r="I14" s="149">
        <v>118</v>
      </c>
      <c r="J14" s="154">
        <v>2915546</v>
      </c>
      <c r="K14" s="152">
        <v>684564</v>
      </c>
      <c r="L14" s="153">
        <v>2320074</v>
      </c>
      <c r="M14" s="152">
        <v>908823</v>
      </c>
      <c r="N14" s="144"/>
    </row>
    <row r="15" spans="1:14" ht="12.75">
      <c r="A15" s="231" t="s">
        <v>61</v>
      </c>
      <c r="B15" s="232"/>
      <c r="C15" s="232"/>
      <c r="D15" s="232"/>
      <c r="E15" s="232"/>
      <c r="F15" s="232"/>
      <c r="G15" s="232"/>
      <c r="H15" s="233"/>
      <c r="I15" s="149">
        <v>119</v>
      </c>
      <c r="J15" s="154">
        <f>50152045-19903608</f>
        <v>30248437</v>
      </c>
      <c r="K15" s="152">
        <v>10714368</v>
      </c>
      <c r="L15" s="153">
        <f>41909521-15593196</f>
        <v>26316325</v>
      </c>
      <c r="M15" s="152">
        <v>8921832</v>
      </c>
      <c r="N15" s="144"/>
    </row>
    <row r="16" spans="1:14" ht="12.75">
      <c r="A16" s="228" t="s">
        <v>23</v>
      </c>
      <c r="B16" s="229"/>
      <c r="C16" s="229"/>
      <c r="D16" s="229"/>
      <c r="E16" s="229"/>
      <c r="F16" s="229"/>
      <c r="G16" s="229"/>
      <c r="H16" s="230"/>
      <c r="I16" s="149">
        <v>120</v>
      </c>
      <c r="J16" s="150">
        <f>SUM(J17:J19)</f>
        <v>49106673</v>
      </c>
      <c r="K16" s="150">
        <f>SUM(K17:K19)</f>
        <v>15982791</v>
      </c>
      <c r="L16" s="150">
        <f>SUM(L17:L19)</f>
        <v>43364308</v>
      </c>
      <c r="M16" s="150">
        <f>SUM(M17:M19)</f>
        <v>13760502</v>
      </c>
      <c r="N16" s="145"/>
    </row>
    <row r="17" spans="1:14" ht="12.75">
      <c r="A17" s="231" t="s">
        <v>62</v>
      </c>
      <c r="B17" s="232"/>
      <c r="C17" s="232"/>
      <c r="D17" s="232"/>
      <c r="E17" s="232"/>
      <c r="F17" s="232"/>
      <c r="G17" s="232"/>
      <c r="H17" s="233"/>
      <c r="I17" s="149">
        <v>121</v>
      </c>
      <c r="J17" s="154">
        <v>28404885</v>
      </c>
      <c r="K17" s="152">
        <v>9393662</v>
      </c>
      <c r="L17" s="153">
        <v>25009621</v>
      </c>
      <c r="M17" s="152">
        <v>7954419</v>
      </c>
      <c r="N17" s="144"/>
    </row>
    <row r="18" spans="1:14" ht="12.75">
      <c r="A18" s="231" t="s">
        <v>63</v>
      </c>
      <c r="B18" s="232"/>
      <c r="C18" s="232"/>
      <c r="D18" s="232"/>
      <c r="E18" s="232"/>
      <c r="F18" s="232"/>
      <c r="G18" s="232"/>
      <c r="H18" s="233"/>
      <c r="I18" s="149">
        <v>122</v>
      </c>
      <c r="J18" s="154">
        <f>4649069+458353+8366977</f>
        <v>13474399</v>
      </c>
      <c r="K18" s="152">
        <v>4236460</v>
      </c>
      <c r="L18" s="153">
        <f>4184156+419106+7380121</f>
        <v>11983383</v>
      </c>
      <c r="M18" s="152">
        <v>3782483</v>
      </c>
      <c r="N18" s="144"/>
    </row>
    <row r="19" spans="1:14" ht="12.75">
      <c r="A19" s="231" t="s">
        <v>64</v>
      </c>
      <c r="B19" s="232"/>
      <c r="C19" s="232"/>
      <c r="D19" s="232"/>
      <c r="E19" s="232"/>
      <c r="F19" s="232"/>
      <c r="G19" s="232"/>
      <c r="H19" s="233"/>
      <c r="I19" s="149">
        <v>123</v>
      </c>
      <c r="J19" s="154">
        <f>20701788-J18</f>
        <v>7227389</v>
      </c>
      <c r="K19" s="152">
        <v>2352669</v>
      </c>
      <c r="L19" s="153">
        <f>18354687-L18</f>
        <v>6371304</v>
      </c>
      <c r="M19" s="152">
        <v>2023600</v>
      </c>
      <c r="N19" s="144"/>
    </row>
    <row r="20" spans="1:14" ht="12.75">
      <c r="A20" s="228" t="s">
        <v>105</v>
      </c>
      <c r="B20" s="229"/>
      <c r="C20" s="229"/>
      <c r="D20" s="229"/>
      <c r="E20" s="229"/>
      <c r="F20" s="229"/>
      <c r="G20" s="229"/>
      <c r="H20" s="230"/>
      <c r="I20" s="149">
        <v>124</v>
      </c>
      <c r="J20" s="156">
        <v>10679995</v>
      </c>
      <c r="K20" s="150">
        <v>3003896</v>
      </c>
      <c r="L20" s="157">
        <v>7748928</v>
      </c>
      <c r="M20" s="150">
        <v>2530657</v>
      </c>
      <c r="N20" s="146"/>
    </row>
    <row r="21" spans="1:14" ht="12.75">
      <c r="A21" s="228" t="s">
        <v>106</v>
      </c>
      <c r="B21" s="229"/>
      <c r="C21" s="229"/>
      <c r="D21" s="229"/>
      <c r="E21" s="229"/>
      <c r="F21" s="229"/>
      <c r="G21" s="229"/>
      <c r="H21" s="230"/>
      <c r="I21" s="149">
        <v>125</v>
      </c>
      <c r="J21" s="156">
        <v>7694661</v>
      </c>
      <c r="K21" s="150">
        <v>2172660</v>
      </c>
      <c r="L21" s="157">
        <f>3561518+1453837</f>
        <v>5015355</v>
      </c>
      <c r="M21" s="150">
        <v>1338973</v>
      </c>
      <c r="N21" s="146"/>
    </row>
    <row r="22" spans="1:14" ht="12.75">
      <c r="A22" s="228" t="s">
        <v>24</v>
      </c>
      <c r="B22" s="229"/>
      <c r="C22" s="229"/>
      <c r="D22" s="229"/>
      <c r="E22" s="229"/>
      <c r="F22" s="229"/>
      <c r="G22" s="229"/>
      <c r="H22" s="230"/>
      <c r="I22" s="149">
        <v>126</v>
      </c>
      <c r="J22" s="150">
        <f>SUM(J24:J24)</f>
        <v>2350498</v>
      </c>
      <c r="K22" s="150">
        <f>SUM(K24:K24)</f>
        <v>809071</v>
      </c>
      <c r="L22" s="150">
        <f>SUM(L24:L24)</f>
        <v>2349004</v>
      </c>
      <c r="M22" s="150">
        <f>SUM(M24:M24)</f>
        <v>1095963</v>
      </c>
      <c r="N22" s="143"/>
    </row>
    <row r="23" spans="1:14" ht="12.75">
      <c r="A23" s="231" t="s">
        <v>137</v>
      </c>
      <c r="B23" s="232"/>
      <c r="C23" s="232"/>
      <c r="D23" s="232"/>
      <c r="E23" s="232"/>
      <c r="F23" s="232"/>
      <c r="G23" s="232"/>
      <c r="H23" s="233"/>
      <c r="I23" s="149">
        <v>127</v>
      </c>
      <c r="J23" s="155"/>
      <c r="K23" s="152">
        <v>0</v>
      </c>
      <c r="L23" s="158"/>
      <c r="M23" s="152">
        <v>0</v>
      </c>
      <c r="N23" s="144"/>
    </row>
    <row r="24" spans="1:14" ht="12.75">
      <c r="A24" s="231" t="s">
        <v>138</v>
      </c>
      <c r="B24" s="232"/>
      <c r="C24" s="232"/>
      <c r="D24" s="232"/>
      <c r="E24" s="232"/>
      <c r="F24" s="232"/>
      <c r="G24" s="232"/>
      <c r="H24" s="233"/>
      <c r="I24" s="149">
        <v>128</v>
      </c>
      <c r="J24" s="154">
        <v>2350498</v>
      </c>
      <c r="K24" s="152">
        <v>809071</v>
      </c>
      <c r="L24" s="153">
        <v>2349004</v>
      </c>
      <c r="M24" s="152">
        <v>1095963</v>
      </c>
      <c r="N24" s="144"/>
    </row>
    <row r="25" spans="1:14" ht="12.75">
      <c r="A25" s="228" t="s">
        <v>107</v>
      </c>
      <c r="B25" s="229"/>
      <c r="C25" s="229"/>
      <c r="D25" s="229"/>
      <c r="E25" s="229"/>
      <c r="F25" s="229"/>
      <c r="G25" s="229"/>
      <c r="H25" s="230"/>
      <c r="I25" s="149">
        <v>129</v>
      </c>
      <c r="J25" s="155"/>
      <c r="K25" s="152">
        <v>0</v>
      </c>
      <c r="L25" s="153">
        <v>400000</v>
      </c>
      <c r="M25" s="152">
        <v>400000</v>
      </c>
      <c r="N25" s="144"/>
    </row>
    <row r="26" spans="1:14" ht="12.75">
      <c r="A26" s="228" t="s">
        <v>50</v>
      </c>
      <c r="B26" s="229"/>
      <c r="C26" s="229"/>
      <c r="D26" s="229"/>
      <c r="E26" s="229"/>
      <c r="F26" s="229"/>
      <c r="G26" s="229"/>
      <c r="H26" s="230"/>
      <c r="I26" s="149">
        <v>130</v>
      </c>
      <c r="J26" s="156">
        <v>556163</v>
      </c>
      <c r="K26" s="150">
        <v>556163</v>
      </c>
      <c r="L26" s="157">
        <f>2219732-1453837</f>
        <v>765895</v>
      </c>
      <c r="M26" s="150">
        <v>765895</v>
      </c>
      <c r="N26" s="144"/>
    </row>
    <row r="27" spans="1:14" ht="12.75">
      <c r="A27" s="228" t="s">
        <v>213</v>
      </c>
      <c r="B27" s="229"/>
      <c r="C27" s="229"/>
      <c r="D27" s="229"/>
      <c r="E27" s="229"/>
      <c r="F27" s="229"/>
      <c r="G27" s="229"/>
      <c r="H27" s="230"/>
      <c r="I27" s="149">
        <v>131</v>
      </c>
      <c r="J27" s="150">
        <f>SUM(J28:J32)</f>
        <v>1555507</v>
      </c>
      <c r="K27" s="150">
        <f>SUM(K28:K32)</f>
        <v>422879</v>
      </c>
      <c r="L27" s="150">
        <f>SUM(L28:L32)</f>
        <v>1875923</v>
      </c>
      <c r="M27" s="150">
        <f>SUM(M28:M32)</f>
        <v>661154</v>
      </c>
      <c r="N27" s="143"/>
    </row>
    <row r="28" spans="1:14" ht="25.5" customHeight="1">
      <c r="A28" s="228" t="s">
        <v>227</v>
      </c>
      <c r="B28" s="229"/>
      <c r="C28" s="229"/>
      <c r="D28" s="229"/>
      <c r="E28" s="229"/>
      <c r="F28" s="229"/>
      <c r="G28" s="229"/>
      <c r="H28" s="230"/>
      <c r="I28" s="149">
        <v>132</v>
      </c>
      <c r="J28" s="154">
        <v>693300</v>
      </c>
      <c r="K28" s="152">
        <v>267358</v>
      </c>
      <c r="L28" s="153">
        <f>1064968+12500</f>
        <v>1077468</v>
      </c>
      <c r="M28" s="152">
        <v>308257</v>
      </c>
      <c r="N28" s="144"/>
    </row>
    <row r="29" spans="1:14" ht="23.25" customHeight="1">
      <c r="A29" s="228" t="s">
        <v>155</v>
      </c>
      <c r="B29" s="229"/>
      <c r="C29" s="229"/>
      <c r="D29" s="229"/>
      <c r="E29" s="229"/>
      <c r="F29" s="229"/>
      <c r="G29" s="229"/>
      <c r="H29" s="230"/>
      <c r="I29" s="149">
        <v>133</v>
      </c>
      <c r="J29" s="154">
        <v>862207</v>
      </c>
      <c r="K29" s="152">
        <v>155521</v>
      </c>
      <c r="L29" s="153">
        <f>798455</f>
        <v>798455</v>
      </c>
      <c r="M29" s="152">
        <v>365397</v>
      </c>
      <c r="N29" s="144"/>
    </row>
    <row r="30" spans="1:14" ht="12.75">
      <c r="A30" s="228" t="s">
        <v>139</v>
      </c>
      <c r="B30" s="229"/>
      <c r="C30" s="229"/>
      <c r="D30" s="229"/>
      <c r="E30" s="229"/>
      <c r="F30" s="229"/>
      <c r="G30" s="229"/>
      <c r="H30" s="230"/>
      <c r="I30" s="149">
        <v>134</v>
      </c>
      <c r="J30" s="155"/>
      <c r="K30" s="152">
        <v>0</v>
      </c>
      <c r="L30" s="153"/>
      <c r="M30" s="152">
        <v>-12500</v>
      </c>
      <c r="N30" s="144"/>
    </row>
    <row r="31" spans="1:14" ht="12.75">
      <c r="A31" s="228" t="s">
        <v>223</v>
      </c>
      <c r="B31" s="229"/>
      <c r="C31" s="229"/>
      <c r="D31" s="229"/>
      <c r="E31" s="229"/>
      <c r="F31" s="229"/>
      <c r="G31" s="229"/>
      <c r="H31" s="230"/>
      <c r="I31" s="149">
        <v>135</v>
      </c>
      <c r="J31" s="155"/>
      <c r="K31" s="152">
        <v>0</v>
      </c>
      <c r="L31" s="153"/>
      <c r="M31" s="152">
        <v>0</v>
      </c>
      <c r="N31" s="144"/>
    </row>
    <row r="32" spans="1:14" ht="12.75">
      <c r="A32" s="228" t="s">
        <v>140</v>
      </c>
      <c r="B32" s="229"/>
      <c r="C32" s="229"/>
      <c r="D32" s="229"/>
      <c r="E32" s="229"/>
      <c r="F32" s="229"/>
      <c r="G32" s="229"/>
      <c r="H32" s="230"/>
      <c r="I32" s="149">
        <v>136</v>
      </c>
      <c r="J32" s="155"/>
      <c r="K32" s="152">
        <v>0</v>
      </c>
      <c r="L32" s="153"/>
      <c r="M32" s="152">
        <v>0</v>
      </c>
      <c r="N32" s="144"/>
    </row>
    <row r="33" spans="1:14" ht="12.75">
      <c r="A33" s="228" t="s">
        <v>214</v>
      </c>
      <c r="B33" s="229"/>
      <c r="C33" s="229"/>
      <c r="D33" s="229"/>
      <c r="E33" s="229"/>
      <c r="F33" s="229"/>
      <c r="G33" s="229"/>
      <c r="H33" s="230"/>
      <c r="I33" s="149">
        <v>137</v>
      </c>
      <c r="J33" s="150">
        <f>SUM(J34:J37)</f>
        <v>2191757</v>
      </c>
      <c r="K33" s="150">
        <f>SUM(K34:K37)</f>
        <v>421166</v>
      </c>
      <c r="L33" s="150">
        <f>SUM(L34:L37)</f>
        <v>1516261</v>
      </c>
      <c r="M33" s="150">
        <f>SUM(M34:M37)</f>
        <v>561725</v>
      </c>
      <c r="N33" s="143"/>
    </row>
    <row r="34" spans="1:14" ht="12.75">
      <c r="A34" s="228" t="s">
        <v>66</v>
      </c>
      <c r="B34" s="229"/>
      <c r="C34" s="229"/>
      <c r="D34" s="229"/>
      <c r="E34" s="229"/>
      <c r="F34" s="229"/>
      <c r="G34" s="229"/>
      <c r="H34" s="230"/>
      <c r="I34" s="149">
        <v>138</v>
      </c>
      <c r="J34" s="154">
        <v>35245</v>
      </c>
      <c r="K34" s="152">
        <v>-15330</v>
      </c>
      <c r="L34" s="153">
        <v>4363</v>
      </c>
      <c r="M34" s="152">
        <v>2078</v>
      </c>
      <c r="N34" s="144"/>
    </row>
    <row r="35" spans="1:14" ht="12.75">
      <c r="A35" s="228" t="s">
        <v>65</v>
      </c>
      <c r="B35" s="229"/>
      <c r="C35" s="229"/>
      <c r="D35" s="229"/>
      <c r="E35" s="229"/>
      <c r="F35" s="229"/>
      <c r="G35" s="229"/>
      <c r="H35" s="230"/>
      <c r="I35" s="149">
        <v>139</v>
      </c>
      <c r="J35" s="154">
        <v>2156512</v>
      </c>
      <c r="K35" s="152">
        <v>436496</v>
      </c>
      <c r="L35" s="153">
        <v>1511898</v>
      </c>
      <c r="M35" s="152">
        <v>559647</v>
      </c>
      <c r="N35" s="144"/>
    </row>
    <row r="36" spans="1:14" ht="12.75">
      <c r="A36" s="228" t="s">
        <v>224</v>
      </c>
      <c r="B36" s="229"/>
      <c r="C36" s="229"/>
      <c r="D36" s="229"/>
      <c r="E36" s="229"/>
      <c r="F36" s="229"/>
      <c r="G36" s="229"/>
      <c r="H36" s="230"/>
      <c r="I36" s="149">
        <v>140</v>
      </c>
      <c r="J36" s="154"/>
      <c r="K36" s="152">
        <v>0</v>
      </c>
      <c r="L36" s="153"/>
      <c r="M36" s="152">
        <v>0</v>
      </c>
      <c r="N36" s="144"/>
    </row>
    <row r="37" spans="1:14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49">
        <v>141</v>
      </c>
      <c r="J37" s="155"/>
      <c r="K37" s="152">
        <v>0</v>
      </c>
      <c r="L37" s="153"/>
      <c r="M37" s="152">
        <v>0</v>
      </c>
      <c r="N37" s="144"/>
    </row>
    <row r="38" spans="1:14" ht="12.75">
      <c r="A38" s="228" t="s">
        <v>195</v>
      </c>
      <c r="B38" s="229"/>
      <c r="C38" s="229"/>
      <c r="D38" s="229"/>
      <c r="E38" s="229"/>
      <c r="F38" s="229"/>
      <c r="G38" s="229"/>
      <c r="H38" s="230"/>
      <c r="I38" s="149">
        <v>142</v>
      </c>
      <c r="J38" s="155"/>
      <c r="K38" s="152">
        <v>0</v>
      </c>
      <c r="L38" s="153"/>
      <c r="M38" s="152">
        <v>0</v>
      </c>
      <c r="N38" s="144"/>
    </row>
    <row r="39" spans="1:14" ht="12.75">
      <c r="A39" s="228" t="s">
        <v>196</v>
      </c>
      <c r="B39" s="229"/>
      <c r="C39" s="229"/>
      <c r="D39" s="229"/>
      <c r="E39" s="229"/>
      <c r="F39" s="229"/>
      <c r="G39" s="229"/>
      <c r="H39" s="230"/>
      <c r="I39" s="149">
        <v>143</v>
      </c>
      <c r="J39" s="155"/>
      <c r="K39" s="152">
        <v>0</v>
      </c>
      <c r="L39" s="153"/>
      <c r="M39" s="152">
        <v>0</v>
      </c>
      <c r="N39" s="144"/>
    </row>
    <row r="40" spans="1:14" ht="12.75">
      <c r="A40" s="228" t="s">
        <v>225</v>
      </c>
      <c r="B40" s="229"/>
      <c r="C40" s="229"/>
      <c r="D40" s="229"/>
      <c r="E40" s="229"/>
      <c r="F40" s="229"/>
      <c r="G40" s="229"/>
      <c r="H40" s="230"/>
      <c r="I40" s="149">
        <v>144</v>
      </c>
      <c r="J40" s="155"/>
      <c r="K40" s="152">
        <v>0</v>
      </c>
      <c r="L40" s="153"/>
      <c r="M40" s="152">
        <v>0</v>
      </c>
      <c r="N40" s="144"/>
    </row>
    <row r="41" spans="1:14" ht="12.75">
      <c r="A41" s="228" t="s">
        <v>226</v>
      </c>
      <c r="B41" s="229"/>
      <c r="C41" s="229"/>
      <c r="D41" s="229"/>
      <c r="E41" s="229"/>
      <c r="F41" s="229"/>
      <c r="G41" s="229"/>
      <c r="H41" s="230"/>
      <c r="I41" s="149">
        <v>145</v>
      </c>
      <c r="J41" s="156"/>
      <c r="K41" s="152">
        <v>0</v>
      </c>
      <c r="L41" s="153"/>
      <c r="M41" s="152">
        <v>0</v>
      </c>
      <c r="N41" s="144"/>
    </row>
    <row r="42" spans="1:14" ht="12.75">
      <c r="A42" s="228" t="s">
        <v>215</v>
      </c>
      <c r="B42" s="229"/>
      <c r="C42" s="229"/>
      <c r="D42" s="229"/>
      <c r="E42" s="229"/>
      <c r="F42" s="229"/>
      <c r="G42" s="229"/>
      <c r="H42" s="230"/>
      <c r="I42" s="149">
        <v>146</v>
      </c>
      <c r="J42" s="150">
        <f>J7+J27+J38+J40</f>
        <v>126402790</v>
      </c>
      <c r="K42" s="150">
        <f>K7+K27+K38+K40</f>
        <v>44621017</v>
      </c>
      <c r="L42" s="150">
        <f>L7+L27+L38+L40</f>
        <v>114750895</v>
      </c>
      <c r="M42" s="150">
        <f>M7+M27+M38+M40</f>
        <v>39767127</v>
      </c>
      <c r="N42" s="143"/>
    </row>
    <row r="43" spans="1:14" ht="12.75">
      <c r="A43" s="228" t="s">
        <v>216</v>
      </c>
      <c r="B43" s="229"/>
      <c r="C43" s="229"/>
      <c r="D43" s="229"/>
      <c r="E43" s="229"/>
      <c r="F43" s="229"/>
      <c r="G43" s="229"/>
      <c r="H43" s="230"/>
      <c r="I43" s="149">
        <v>147</v>
      </c>
      <c r="J43" s="150">
        <f>J10+J33+J39+J41</f>
        <v>132564170</v>
      </c>
      <c r="K43" s="150">
        <f>K10+K33+K39+K41</f>
        <v>43983700</v>
      </c>
      <c r="L43" s="150">
        <f>L10+L33+L39+L41</f>
        <v>110907083</v>
      </c>
      <c r="M43" s="150">
        <f>M10+M33+M39+M41</f>
        <v>37968780</v>
      </c>
      <c r="N43" s="143"/>
    </row>
    <row r="44" spans="1:14" ht="12.75">
      <c r="A44" s="228" t="s">
        <v>236</v>
      </c>
      <c r="B44" s="229"/>
      <c r="C44" s="229"/>
      <c r="D44" s="229"/>
      <c r="E44" s="229"/>
      <c r="F44" s="229"/>
      <c r="G44" s="229"/>
      <c r="H44" s="230"/>
      <c r="I44" s="149">
        <v>148</v>
      </c>
      <c r="J44" s="150">
        <f>J42-J43</f>
        <v>-6161380</v>
      </c>
      <c r="K44" s="150">
        <f>K42-K43</f>
        <v>637317</v>
      </c>
      <c r="L44" s="150">
        <f>L42-L43</f>
        <v>3843812</v>
      </c>
      <c r="M44" s="150">
        <f>M42-M43</f>
        <v>1798347</v>
      </c>
      <c r="N44" s="143"/>
    </row>
    <row r="45" spans="1:14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49">
        <v>149</v>
      </c>
      <c r="J45" s="152">
        <f>IF(J42&gt;J43,J42-J43,0)</f>
        <v>0</v>
      </c>
      <c r="K45" s="152">
        <f>IF(K42&gt;K43,K42-K43,0)</f>
        <v>637317</v>
      </c>
      <c r="L45" s="152">
        <f>IF(L42&gt;L43,L42-L43,0)</f>
        <v>3843812</v>
      </c>
      <c r="M45" s="152">
        <f>IF(M42&gt;M43,M42-M43,0)</f>
        <v>1798347</v>
      </c>
      <c r="N45" s="143"/>
    </row>
    <row r="46" spans="1:14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49">
        <v>150</v>
      </c>
      <c r="J46" s="152">
        <f>IF(J43&gt;J42,J43-J42,0)</f>
        <v>6161380</v>
      </c>
      <c r="K46" s="152">
        <f>IF(K43&gt;K42,K43-K42,0)</f>
        <v>0</v>
      </c>
      <c r="L46" s="152">
        <f>IF(L43&gt;L42,L43-L42,0)</f>
        <v>0</v>
      </c>
      <c r="M46" s="152">
        <f>IF(M43&gt;M42,M43-M42,0)</f>
        <v>0</v>
      </c>
      <c r="N46" s="143"/>
    </row>
    <row r="47" spans="1:14" ht="12.75">
      <c r="A47" s="228" t="s">
        <v>217</v>
      </c>
      <c r="B47" s="229"/>
      <c r="C47" s="229"/>
      <c r="D47" s="229"/>
      <c r="E47" s="229"/>
      <c r="F47" s="229"/>
      <c r="G47" s="229"/>
      <c r="H47" s="230"/>
      <c r="I47" s="149">
        <v>151</v>
      </c>
      <c r="J47" s="155"/>
      <c r="K47" s="152"/>
      <c r="L47" s="153"/>
      <c r="M47" s="152"/>
      <c r="N47" s="144"/>
    </row>
    <row r="48" spans="1:14" ht="12.75">
      <c r="A48" s="228" t="s">
        <v>237</v>
      </c>
      <c r="B48" s="229"/>
      <c r="C48" s="229"/>
      <c r="D48" s="229"/>
      <c r="E48" s="229"/>
      <c r="F48" s="229"/>
      <c r="G48" s="229"/>
      <c r="H48" s="230"/>
      <c r="I48" s="149">
        <v>152</v>
      </c>
      <c r="J48" s="150">
        <f>J44-J47</f>
        <v>-6161380</v>
      </c>
      <c r="K48" s="150">
        <f>K44-K47</f>
        <v>637317</v>
      </c>
      <c r="L48" s="150">
        <f>L44-L47</f>
        <v>3843812</v>
      </c>
      <c r="M48" s="150">
        <f>M44-M47</f>
        <v>1798347</v>
      </c>
      <c r="N48" s="143"/>
    </row>
    <row r="49" spans="1:14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49">
        <v>153</v>
      </c>
      <c r="J49" s="152">
        <f>IF(J48&gt;0,J48,0)</f>
        <v>0</v>
      </c>
      <c r="K49" s="152">
        <f>IF(K48&gt;0,K48,0)</f>
        <v>637317</v>
      </c>
      <c r="L49" s="152">
        <f>IF(L48&gt;0,L48,0)</f>
        <v>3843812</v>
      </c>
      <c r="M49" s="152">
        <f>IF(M48&gt;0,M48,0)</f>
        <v>1798347</v>
      </c>
      <c r="N49" s="143"/>
    </row>
    <row r="50" spans="1:14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149">
        <v>154</v>
      </c>
      <c r="J50" s="152">
        <f>IF(J48&lt;0,-J48,0)</f>
        <v>6161380</v>
      </c>
      <c r="K50" s="152">
        <f>IF(K48&lt;0,-K48,0)</f>
        <v>0</v>
      </c>
      <c r="L50" s="152">
        <f>IF(L48&lt;0,-L48,0)</f>
        <v>0</v>
      </c>
      <c r="M50" s="152">
        <f>IF(M48&lt;0,-M48,0)</f>
        <v>0</v>
      </c>
      <c r="N50" s="143"/>
    </row>
    <row r="51" spans="1:14" ht="12.75" customHeight="1">
      <c r="A51" s="240" t="s">
        <v>312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147"/>
    </row>
    <row r="52" spans="1:14" ht="12.75" customHeight="1">
      <c r="A52" s="225" t="s">
        <v>187</v>
      </c>
      <c r="B52" s="226"/>
      <c r="C52" s="226"/>
      <c r="D52" s="226"/>
      <c r="E52" s="226"/>
      <c r="F52" s="226"/>
      <c r="G52" s="226"/>
      <c r="H52" s="226"/>
      <c r="I52" s="56"/>
      <c r="J52" s="56"/>
      <c r="K52" s="56"/>
      <c r="L52" s="56"/>
      <c r="M52" s="63"/>
      <c r="N52" s="148"/>
    </row>
    <row r="53" spans="1:14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1"/>
      <c r="K53" s="7"/>
      <c r="L53" s="7"/>
      <c r="M53" s="7"/>
      <c r="N53" s="144"/>
    </row>
    <row r="54" spans="1:14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2"/>
      <c r="K54" s="8"/>
      <c r="L54" s="8"/>
      <c r="M54" s="8"/>
      <c r="N54" s="144"/>
    </row>
    <row r="55" spans="1:14" ht="12.75" customHeight="1">
      <c r="A55" s="240" t="s">
        <v>189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147"/>
    </row>
    <row r="56" spans="1:14" ht="12.75">
      <c r="A56" s="225" t="s">
        <v>204</v>
      </c>
      <c r="B56" s="226"/>
      <c r="C56" s="226"/>
      <c r="D56" s="226"/>
      <c r="E56" s="226"/>
      <c r="F56" s="226"/>
      <c r="G56" s="226"/>
      <c r="H56" s="227"/>
      <c r="I56" s="9">
        <v>157</v>
      </c>
      <c r="J56" s="6">
        <f>J48</f>
        <v>-6161380</v>
      </c>
      <c r="K56" s="6">
        <f>K48</f>
        <v>637317</v>
      </c>
      <c r="L56" s="6">
        <f>L48</f>
        <v>3843812</v>
      </c>
      <c r="M56" s="6">
        <f>M48</f>
        <v>1798347</v>
      </c>
      <c r="N56" s="144"/>
    </row>
    <row r="57" spans="1:14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  <c r="N57" s="143"/>
    </row>
    <row r="58" spans="1:14" ht="12.75">
      <c r="A58" s="228" t="s">
        <v>228</v>
      </c>
      <c r="B58" s="229"/>
      <c r="C58" s="229"/>
      <c r="D58" s="229"/>
      <c r="E58" s="229"/>
      <c r="F58" s="229"/>
      <c r="G58" s="229"/>
      <c r="H58" s="230"/>
      <c r="I58" s="1">
        <v>159</v>
      </c>
      <c r="J58" s="1"/>
      <c r="K58" s="7"/>
      <c r="L58" s="7"/>
      <c r="M58" s="7"/>
      <c r="N58" s="144"/>
    </row>
    <row r="59" spans="1:14" ht="12.75">
      <c r="A59" s="228" t="s">
        <v>229</v>
      </c>
      <c r="B59" s="229"/>
      <c r="C59" s="229"/>
      <c r="D59" s="229"/>
      <c r="E59" s="229"/>
      <c r="F59" s="229"/>
      <c r="G59" s="229"/>
      <c r="H59" s="230"/>
      <c r="I59" s="1">
        <v>160</v>
      </c>
      <c r="J59" s="1"/>
      <c r="K59" s="7"/>
      <c r="L59" s="7"/>
      <c r="M59" s="7"/>
      <c r="N59" s="144"/>
    </row>
    <row r="60" spans="1:14" ht="12.75">
      <c r="A60" s="228" t="s">
        <v>45</v>
      </c>
      <c r="B60" s="229"/>
      <c r="C60" s="229"/>
      <c r="D60" s="229"/>
      <c r="E60" s="229"/>
      <c r="F60" s="229"/>
      <c r="G60" s="229"/>
      <c r="H60" s="230"/>
      <c r="I60" s="1">
        <v>161</v>
      </c>
      <c r="J60" s="1"/>
      <c r="K60" s="7"/>
      <c r="L60" s="7"/>
      <c r="M60" s="7"/>
      <c r="N60" s="144"/>
    </row>
    <row r="61" spans="1:14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">
        <v>162</v>
      </c>
      <c r="J61" s="1"/>
      <c r="K61" s="7"/>
      <c r="L61" s="7"/>
      <c r="M61" s="7"/>
      <c r="N61" s="144"/>
    </row>
    <row r="62" spans="1:14" ht="12.75">
      <c r="A62" s="228" t="s">
        <v>231</v>
      </c>
      <c r="B62" s="229"/>
      <c r="C62" s="229"/>
      <c r="D62" s="229"/>
      <c r="E62" s="229"/>
      <c r="F62" s="229"/>
      <c r="G62" s="229"/>
      <c r="H62" s="230"/>
      <c r="I62" s="1">
        <v>163</v>
      </c>
      <c r="J62" s="1"/>
      <c r="K62" s="7"/>
      <c r="L62" s="7"/>
      <c r="M62" s="7"/>
      <c r="N62" s="144"/>
    </row>
    <row r="63" spans="1:14" ht="12.75">
      <c r="A63" s="228" t="s">
        <v>232</v>
      </c>
      <c r="B63" s="229"/>
      <c r="C63" s="229"/>
      <c r="D63" s="229"/>
      <c r="E63" s="229"/>
      <c r="F63" s="229"/>
      <c r="G63" s="229"/>
      <c r="H63" s="230"/>
      <c r="I63" s="1">
        <v>164</v>
      </c>
      <c r="J63" s="1"/>
      <c r="K63" s="7"/>
      <c r="L63" s="7"/>
      <c r="M63" s="7"/>
      <c r="N63" s="144"/>
    </row>
    <row r="64" spans="1:14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">
        <v>165</v>
      </c>
      <c r="J64" s="1"/>
      <c r="K64" s="7"/>
      <c r="L64" s="7"/>
      <c r="M64" s="7"/>
      <c r="N64" s="144"/>
    </row>
    <row r="65" spans="1:14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">
        <v>166</v>
      </c>
      <c r="J65" s="1"/>
      <c r="K65" s="7"/>
      <c r="L65" s="7"/>
      <c r="M65" s="7"/>
      <c r="N65" s="144"/>
    </row>
    <row r="66" spans="1:14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  <c r="N66" s="143"/>
    </row>
    <row r="67" spans="1:14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">
        <v>168</v>
      </c>
      <c r="J67" s="62">
        <f>J56+J66</f>
        <v>-6161380</v>
      </c>
      <c r="K67" s="62">
        <f>K56+K66</f>
        <v>637317</v>
      </c>
      <c r="L67" s="62">
        <f>L56+L66</f>
        <v>3843812</v>
      </c>
      <c r="M67" s="62">
        <f>M56+M66</f>
        <v>1798347</v>
      </c>
      <c r="N67" s="143"/>
    </row>
    <row r="68" spans="1:14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147"/>
    </row>
    <row r="69" spans="1:14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147"/>
    </row>
    <row r="70" spans="1:14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1"/>
      <c r="K70" s="7"/>
      <c r="L70" s="7"/>
      <c r="M70" s="7"/>
      <c r="N70" s="144"/>
    </row>
    <row r="71" spans="1:14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4"/>
      <c r="K71" s="8"/>
      <c r="L71" s="8"/>
      <c r="M71" s="8"/>
      <c r="N71" s="144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5:H5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N42:N46 L45:L46 J12:N12 J33:N33 J42:J46 J10 L24:L26 K17:M21 K8:M9 K23:K26 K13:M15 L10:N10 J27:N27 J22:N22 J16:N16 K34:M43 J7:N7 M23:M26 M11 K10:K11 K28:M32 K44:L44 K45:K47 M44:M47 J48:N50">
      <formula1>0</formula1>
    </dataValidation>
    <dataValidation type="whole" operator="notEqual" allowBlank="1" showInputMessage="1" showErrorMessage="1" errorTitle="Pogrešan unos" error="Mogu se unijeti samo cjelobrojne vrijednosti." sqref="M53:N53 K53:L54 K70:L71 J56:J57 L47 L56:M56 N56:N57 M57 K56:K65 L57:L65 J66:N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14" sqref="K114"/>
    </sheetView>
  </sheetViews>
  <sheetFormatPr defaultColWidth="9.140625" defaultRowHeight="12.75"/>
  <cols>
    <col min="1" max="9" width="9.140625" style="53" customWidth="1"/>
    <col min="10" max="10" width="10.7109375" style="131" customWidth="1"/>
    <col min="11" max="11" width="10.28125" style="53" customWidth="1"/>
    <col min="12" max="16384" width="9.140625" style="53" customWidth="1"/>
  </cols>
  <sheetData>
    <row r="1" spans="1:11" ht="12.75" customHeight="1">
      <c r="A1" s="246" t="s">
        <v>153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2.5">
      <c r="A4" s="258" t="s">
        <v>59</v>
      </c>
      <c r="B4" s="259"/>
      <c r="C4" s="259"/>
      <c r="D4" s="259"/>
      <c r="E4" s="259"/>
      <c r="F4" s="259"/>
      <c r="G4" s="259"/>
      <c r="H4" s="260"/>
      <c r="I4" s="59" t="s">
        <v>278</v>
      </c>
      <c r="J4" s="60" t="s">
        <v>318</v>
      </c>
      <c r="K4" s="61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8">
        <v>2</v>
      </c>
      <c r="J5" s="57">
        <v>3</v>
      </c>
      <c r="K5" s="57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27"/>
      <c r="I7" s="3">
        <v>1</v>
      </c>
      <c r="J7" s="6"/>
      <c r="K7" s="6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54">
        <f>J9+J16+J26+J35+J39</f>
        <v>270915718</v>
      </c>
      <c r="K8" s="54">
        <f>K9+K16+K26+K35+K39</f>
        <v>264658415</v>
      </c>
    </row>
    <row r="9" spans="1:11" ht="12.75">
      <c r="A9" s="231" t="s">
        <v>205</v>
      </c>
      <c r="B9" s="232"/>
      <c r="C9" s="232"/>
      <c r="D9" s="232"/>
      <c r="E9" s="232"/>
      <c r="F9" s="232"/>
      <c r="G9" s="232"/>
      <c r="H9" s="233"/>
      <c r="I9" s="1">
        <v>3</v>
      </c>
      <c r="J9" s="54">
        <f>SUM(J10:J15)</f>
        <v>196497</v>
      </c>
      <c r="K9" s="54">
        <f>SUM(K10:K15)</f>
        <v>20745</v>
      </c>
    </row>
    <row r="10" spans="1:11" ht="12.75">
      <c r="A10" s="231" t="s">
        <v>112</v>
      </c>
      <c r="B10" s="232"/>
      <c r="C10" s="232"/>
      <c r="D10" s="232"/>
      <c r="E10" s="232"/>
      <c r="F10" s="232"/>
      <c r="G10" s="232"/>
      <c r="H10" s="233"/>
      <c r="I10" s="1">
        <v>4</v>
      </c>
      <c r="J10" s="7"/>
      <c r="K10" s="7"/>
    </row>
    <row r="11" spans="1:11" ht="12.75">
      <c r="A11" s="231" t="s">
        <v>14</v>
      </c>
      <c r="B11" s="232"/>
      <c r="C11" s="232"/>
      <c r="D11" s="232"/>
      <c r="E11" s="232"/>
      <c r="F11" s="232"/>
      <c r="G11" s="232"/>
      <c r="H11" s="233"/>
      <c r="I11" s="1">
        <v>5</v>
      </c>
      <c r="J11" s="7">
        <v>196497</v>
      </c>
      <c r="K11" s="7">
        <v>20745</v>
      </c>
    </row>
    <row r="12" spans="1:11" ht="12.75">
      <c r="A12" s="231" t="s">
        <v>113</v>
      </c>
      <c r="B12" s="232"/>
      <c r="C12" s="232"/>
      <c r="D12" s="232"/>
      <c r="E12" s="232"/>
      <c r="F12" s="232"/>
      <c r="G12" s="232"/>
      <c r="H12" s="233"/>
      <c r="I12" s="1">
        <v>6</v>
      </c>
      <c r="J12" s="7"/>
      <c r="K12" s="7"/>
    </row>
    <row r="13" spans="1:11" ht="12.75">
      <c r="A13" s="231" t="s">
        <v>208</v>
      </c>
      <c r="B13" s="232"/>
      <c r="C13" s="232"/>
      <c r="D13" s="232"/>
      <c r="E13" s="232"/>
      <c r="F13" s="232"/>
      <c r="G13" s="232"/>
      <c r="H13" s="233"/>
      <c r="I13" s="1">
        <v>7</v>
      </c>
      <c r="J13" s="7"/>
      <c r="K13" s="7"/>
    </row>
    <row r="14" spans="1:11" ht="12.75">
      <c r="A14" s="231" t="s">
        <v>209</v>
      </c>
      <c r="B14" s="232"/>
      <c r="C14" s="232"/>
      <c r="D14" s="232"/>
      <c r="E14" s="232"/>
      <c r="F14" s="232"/>
      <c r="G14" s="232"/>
      <c r="H14" s="233"/>
      <c r="I14" s="1">
        <v>8</v>
      </c>
      <c r="J14" s="7"/>
      <c r="K14" s="7"/>
    </row>
    <row r="15" spans="1:11" ht="12.75">
      <c r="A15" s="231" t="s">
        <v>210</v>
      </c>
      <c r="B15" s="232"/>
      <c r="C15" s="232"/>
      <c r="D15" s="232"/>
      <c r="E15" s="232"/>
      <c r="F15" s="232"/>
      <c r="G15" s="232"/>
      <c r="H15" s="233"/>
      <c r="I15" s="1">
        <v>9</v>
      </c>
      <c r="J15" s="7"/>
      <c r="K15" s="7"/>
    </row>
    <row r="16" spans="1:11" ht="12.75">
      <c r="A16" s="231" t="s">
        <v>206</v>
      </c>
      <c r="B16" s="232"/>
      <c r="C16" s="232"/>
      <c r="D16" s="232"/>
      <c r="E16" s="232"/>
      <c r="F16" s="232"/>
      <c r="G16" s="232"/>
      <c r="H16" s="233"/>
      <c r="I16" s="1">
        <v>10</v>
      </c>
      <c r="J16" s="54">
        <f>SUM(J17:J25)</f>
        <v>130565237</v>
      </c>
      <c r="K16" s="54">
        <f>SUM(K17:K25)</f>
        <v>123484995</v>
      </c>
    </row>
    <row r="17" spans="1:11" ht="12.75">
      <c r="A17" s="231" t="s">
        <v>211</v>
      </c>
      <c r="B17" s="232"/>
      <c r="C17" s="232"/>
      <c r="D17" s="232"/>
      <c r="E17" s="232"/>
      <c r="F17" s="232"/>
      <c r="G17" s="232"/>
      <c r="H17" s="233"/>
      <c r="I17" s="1">
        <v>11</v>
      </c>
      <c r="J17" s="7">
        <v>11655873</v>
      </c>
      <c r="K17" s="7">
        <v>11655873</v>
      </c>
    </row>
    <row r="18" spans="1:11" ht="12.75">
      <c r="A18" s="231" t="s">
        <v>247</v>
      </c>
      <c r="B18" s="232"/>
      <c r="C18" s="232"/>
      <c r="D18" s="232"/>
      <c r="E18" s="232"/>
      <c r="F18" s="232"/>
      <c r="G18" s="232"/>
      <c r="H18" s="233"/>
      <c r="I18" s="1">
        <v>12</v>
      </c>
      <c r="J18" s="7">
        <v>78850695</v>
      </c>
      <c r="K18" s="7">
        <v>75777538</v>
      </c>
    </row>
    <row r="19" spans="1:11" ht="12.75">
      <c r="A19" s="231" t="s">
        <v>212</v>
      </c>
      <c r="B19" s="232"/>
      <c r="C19" s="232"/>
      <c r="D19" s="232"/>
      <c r="E19" s="232"/>
      <c r="F19" s="232"/>
      <c r="G19" s="232"/>
      <c r="H19" s="233"/>
      <c r="I19" s="1">
        <v>13</v>
      </c>
      <c r="J19" s="7">
        <v>37204671</v>
      </c>
      <c r="K19" s="7">
        <v>33518281</v>
      </c>
    </row>
    <row r="20" spans="1:11" ht="12.75">
      <c r="A20" s="231" t="s">
        <v>27</v>
      </c>
      <c r="B20" s="232"/>
      <c r="C20" s="232"/>
      <c r="D20" s="232"/>
      <c r="E20" s="232"/>
      <c r="F20" s="232"/>
      <c r="G20" s="232"/>
      <c r="H20" s="233"/>
      <c r="I20" s="1">
        <v>14</v>
      </c>
      <c r="J20" s="7">
        <v>1336097</v>
      </c>
      <c r="K20" s="7">
        <v>977993</v>
      </c>
    </row>
    <row r="21" spans="1:11" ht="12.75">
      <c r="A21" s="231" t="s">
        <v>28</v>
      </c>
      <c r="B21" s="232"/>
      <c r="C21" s="232"/>
      <c r="D21" s="232"/>
      <c r="E21" s="232"/>
      <c r="F21" s="232"/>
      <c r="G21" s="232"/>
      <c r="H21" s="233"/>
      <c r="I21" s="1">
        <v>15</v>
      </c>
      <c r="J21" s="7"/>
      <c r="K21" s="7"/>
    </row>
    <row r="22" spans="1:11" ht="12.75">
      <c r="A22" s="231" t="s">
        <v>72</v>
      </c>
      <c r="B22" s="232"/>
      <c r="C22" s="232"/>
      <c r="D22" s="232"/>
      <c r="E22" s="232"/>
      <c r="F22" s="232"/>
      <c r="G22" s="232"/>
      <c r="H22" s="233"/>
      <c r="I22" s="1">
        <v>16</v>
      </c>
      <c r="J22" s="7">
        <v>880843</v>
      </c>
      <c r="K22" s="7">
        <v>880843</v>
      </c>
    </row>
    <row r="23" spans="1:11" ht="12.75">
      <c r="A23" s="231" t="s">
        <v>73</v>
      </c>
      <c r="B23" s="232"/>
      <c r="C23" s="232"/>
      <c r="D23" s="232"/>
      <c r="E23" s="232"/>
      <c r="F23" s="232"/>
      <c r="G23" s="232"/>
      <c r="H23" s="233"/>
      <c r="I23" s="1">
        <v>17</v>
      </c>
      <c r="J23" s="7">
        <v>208813</v>
      </c>
      <c r="K23" s="7">
        <v>208813</v>
      </c>
    </row>
    <row r="24" spans="1:11" ht="12.75">
      <c r="A24" s="231" t="s">
        <v>74</v>
      </c>
      <c r="B24" s="232"/>
      <c r="C24" s="232"/>
      <c r="D24" s="232"/>
      <c r="E24" s="232"/>
      <c r="F24" s="232"/>
      <c r="G24" s="232"/>
      <c r="H24" s="233"/>
      <c r="I24" s="1">
        <v>18</v>
      </c>
      <c r="J24" s="7">
        <f>254389+173856</f>
        <v>428245</v>
      </c>
      <c r="K24" s="7">
        <f>291798+173856</f>
        <v>465654</v>
      </c>
    </row>
    <row r="25" spans="1:11" ht="12.75">
      <c r="A25" s="231" t="s">
        <v>75</v>
      </c>
      <c r="B25" s="232"/>
      <c r="C25" s="232"/>
      <c r="D25" s="232"/>
      <c r="E25" s="232"/>
      <c r="F25" s="232"/>
      <c r="G25" s="232"/>
      <c r="H25" s="233"/>
      <c r="I25" s="1">
        <v>19</v>
      </c>
      <c r="J25" s="7"/>
      <c r="K25" s="7"/>
    </row>
    <row r="26" spans="1:11" ht="12.75">
      <c r="A26" s="231" t="s">
        <v>190</v>
      </c>
      <c r="B26" s="232"/>
      <c r="C26" s="232"/>
      <c r="D26" s="232"/>
      <c r="E26" s="232"/>
      <c r="F26" s="232"/>
      <c r="G26" s="232"/>
      <c r="H26" s="233"/>
      <c r="I26" s="1">
        <v>20</v>
      </c>
      <c r="J26" s="54">
        <f>SUM(J27:J34)</f>
        <v>140153984</v>
      </c>
      <c r="K26" s="54">
        <f>SUM(K27:K34)</f>
        <v>141152675</v>
      </c>
    </row>
    <row r="27" spans="1:11" ht="12.75">
      <c r="A27" s="231" t="s">
        <v>76</v>
      </c>
      <c r="B27" s="232"/>
      <c r="C27" s="232"/>
      <c r="D27" s="232"/>
      <c r="E27" s="232"/>
      <c r="F27" s="232"/>
      <c r="G27" s="232"/>
      <c r="H27" s="233"/>
      <c r="I27" s="1">
        <v>21</v>
      </c>
      <c r="J27" s="7">
        <v>15052441</v>
      </c>
      <c r="K27" s="7">
        <f>109999455-94924000-13280-9734</f>
        <v>15052441</v>
      </c>
    </row>
    <row r="28" spans="1:11" ht="12.75">
      <c r="A28" s="231" t="s">
        <v>77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>
        <v>29700203</v>
      </c>
      <c r="K28" s="7">
        <f>30495462+3432</f>
        <v>30498894</v>
      </c>
    </row>
    <row r="29" spans="1:11" ht="12.75">
      <c r="A29" s="231" t="s">
        <v>78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>
        <v>94924000</v>
      </c>
      <c r="K29" s="7">
        <v>94924000</v>
      </c>
    </row>
    <row r="30" spans="1:11" ht="12.75">
      <c r="A30" s="231" t="s">
        <v>83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</row>
    <row r="31" spans="1:11" ht="12.75">
      <c r="A31" s="231" t="s">
        <v>84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>
        <v>477340</v>
      </c>
      <c r="K31" s="7">
        <f>454327+9733+13280</f>
        <v>477340</v>
      </c>
    </row>
    <row r="32" spans="1:11" ht="12.75">
      <c r="A32" s="231" t="s">
        <v>85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/>
      <c r="K32" s="7">
        <f>35000+3975866-3810866</f>
        <v>200000</v>
      </c>
    </row>
    <row r="33" spans="1:11" ht="12.75">
      <c r="A33" s="231" t="s">
        <v>79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/>
      <c r="K33" s="7"/>
    </row>
    <row r="34" spans="1:11" ht="12.75">
      <c r="A34" s="231" t="s">
        <v>183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</row>
    <row r="35" spans="1:11" ht="12.75">
      <c r="A35" s="231" t="s">
        <v>184</v>
      </c>
      <c r="B35" s="232"/>
      <c r="C35" s="232"/>
      <c r="D35" s="232"/>
      <c r="E35" s="232"/>
      <c r="F35" s="232"/>
      <c r="G35" s="232"/>
      <c r="H35" s="23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31" t="s">
        <v>80</v>
      </c>
      <c r="B36" s="232"/>
      <c r="C36" s="232"/>
      <c r="D36" s="232"/>
      <c r="E36" s="232"/>
      <c r="F36" s="232"/>
      <c r="G36" s="232"/>
      <c r="H36" s="233"/>
      <c r="I36" s="1">
        <v>30</v>
      </c>
      <c r="J36" s="7"/>
      <c r="K36" s="7"/>
    </row>
    <row r="37" spans="1:11" ht="12.75">
      <c r="A37" s="231" t="s">
        <v>81</v>
      </c>
      <c r="B37" s="232"/>
      <c r="C37" s="232"/>
      <c r="D37" s="232"/>
      <c r="E37" s="232"/>
      <c r="F37" s="232"/>
      <c r="G37" s="232"/>
      <c r="H37" s="233"/>
      <c r="I37" s="1">
        <v>31</v>
      </c>
      <c r="J37" s="7"/>
      <c r="K37" s="7"/>
    </row>
    <row r="38" spans="1:11" ht="12.75">
      <c r="A38" s="231" t="s">
        <v>82</v>
      </c>
      <c r="B38" s="232"/>
      <c r="C38" s="232"/>
      <c r="D38" s="232"/>
      <c r="E38" s="232"/>
      <c r="F38" s="232"/>
      <c r="G38" s="232"/>
      <c r="H38" s="233"/>
      <c r="I38" s="1">
        <v>32</v>
      </c>
      <c r="J38" s="7"/>
      <c r="K38" s="7"/>
    </row>
    <row r="39" spans="1:11" ht="12.75">
      <c r="A39" s="231" t="s">
        <v>185</v>
      </c>
      <c r="B39" s="232"/>
      <c r="C39" s="232"/>
      <c r="D39" s="232"/>
      <c r="E39" s="232"/>
      <c r="F39" s="232"/>
      <c r="G39" s="232"/>
      <c r="H39" s="233"/>
      <c r="I39" s="1">
        <v>33</v>
      </c>
      <c r="J39" s="7"/>
      <c r="K39" s="7"/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54">
        <f>J41+J49+J56+J64</f>
        <v>175380040</v>
      </c>
      <c r="K40" s="54">
        <f>K41+K49+K56+K64</f>
        <v>162715325</v>
      </c>
    </row>
    <row r="41" spans="1:11" ht="12.75">
      <c r="A41" s="231" t="s">
        <v>100</v>
      </c>
      <c r="B41" s="232"/>
      <c r="C41" s="232"/>
      <c r="D41" s="232"/>
      <c r="E41" s="232"/>
      <c r="F41" s="232"/>
      <c r="G41" s="232"/>
      <c r="H41" s="233"/>
      <c r="I41" s="1">
        <v>35</v>
      </c>
      <c r="J41" s="54">
        <f>SUM(J42:J48)</f>
        <v>84198684</v>
      </c>
      <c r="K41" s="54">
        <f>SUM(K42:K48)</f>
        <v>83086626</v>
      </c>
    </row>
    <row r="42" spans="1:11" ht="12.75">
      <c r="A42" s="231" t="s">
        <v>117</v>
      </c>
      <c r="B42" s="232"/>
      <c r="C42" s="232"/>
      <c r="D42" s="232"/>
      <c r="E42" s="232"/>
      <c r="F42" s="232"/>
      <c r="G42" s="232"/>
      <c r="H42" s="233"/>
      <c r="I42" s="1">
        <v>36</v>
      </c>
      <c r="J42" s="7">
        <v>5149814</v>
      </c>
      <c r="K42" s="7">
        <v>4810284</v>
      </c>
    </row>
    <row r="43" spans="1:11" ht="12.75">
      <c r="A43" s="231" t="s">
        <v>118</v>
      </c>
      <c r="B43" s="232"/>
      <c r="C43" s="232"/>
      <c r="D43" s="232"/>
      <c r="E43" s="232"/>
      <c r="F43" s="232"/>
      <c r="G43" s="232"/>
      <c r="H43" s="233"/>
      <c r="I43" s="1">
        <v>37</v>
      </c>
      <c r="J43" s="7">
        <v>415669</v>
      </c>
      <c r="K43" s="7">
        <v>50411</v>
      </c>
    </row>
    <row r="44" spans="1:11" ht="12.75">
      <c r="A44" s="231" t="s">
        <v>86</v>
      </c>
      <c r="B44" s="232"/>
      <c r="C44" s="232"/>
      <c r="D44" s="232"/>
      <c r="E44" s="232"/>
      <c r="F44" s="232"/>
      <c r="G44" s="232"/>
      <c r="H44" s="233"/>
      <c r="I44" s="1">
        <v>38</v>
      </c>
      <c r="J44" s="7"/>
      <c r="K44" s="7"/>
    </row>
    <row r="45" spans="1:11" ht="12.75">
      <c r="A45" s="231" t="s">
        <v>87</v>
      </c>
      <c r="B45" s="232"/>
      <c r="C45" s="232"/>
      <c r="D45" s="232"/>
      <c r="E45" s="232"/>
      <c r="F45" s="232"/>
      <c r="G45" s="232"/>
      <c r="H45" s="233"/>
      <c r="I45" s="1">
        <v>39</v>
      </c>
      <c r="J45" s="7">
        <v>191788</v>
      </c>
      <c r="K45" s="7">
        <v>324458</v>
      </c>
    </row>
    <row r="46" spans="1:11" ht="12.75">
      <c r="A46" s="231" t="s">
        <v>88</v>
      </c>
      <c r="B46" s="232"/>
      <c r="C46" s="232"/>
      <c r="D46" s="232"/>
      <c r="E46" s="232"/>
      <c r="F46" s="232"/>
      <c r="G46" s="232"/>
      <c r="H46" s="233"/>
      <c r="I46" s="1">
        <v>40</v>
      </c>
      <c r="J46" s="7">
        <v>559132</v>
      </c>
      <c r="K46" s="7">
        <v>67934</v>
      </c>
    </row>
    <row r="47" spans="1:11" ht="12.75">
      <c r="A47" s="231" t="s">
        <v>89</v>
      </c>
      <c r="B47" s="232"/>
      <c r="C47" s="232"/>
      <c r="D47" s="232"/>
      <c r="E47" s="232"/>
      <c r="F47" s="232"/>
      <c r="G47" s="232"/>
      <c r="H47" s="233"/>
      <c r="I47" s="1">
        <v>41</v>
      </c>
      <c r="J47" s="7">
        <v>77882281</v>
      </c>
      <c r="K47" s="7">
        <v>77833539</v>
      </c>
    </row>
    <row r="48" spans="1:11" ht="12.75">
      <c r="A48" s="231" t="s">
        <v>90</v>
      </c>
      <c r="B48" s="232"/>
      <c r="C48" s="232"/>
      <c r="D48" s="232"/>
      <c r="E48" s="232"/>
      <c r="F48" s="232"/>
      <c r="G48" s="232"/>
      <c r="H48" s="233"/>
      <c r="I48" s="1">
        <v>42</v>
      </c>
      <c r="J48" s="7"/>
      <c r="K48" s="7"/>
    </row>
    <row r="49" spans="1:11" ht="12.75">
      <c r="A49" s="231" t="s">
        <v>101</v>
      </c>
      <c r="B49" s="232"/>
      <c r="C49" s="232"/>
      <c r="D49" s="232"/>
      <c r="E49" s="232"/>
      <c r="F49" s="232"/>
      <c r="G49" s="232"/>
      <c r="H49" s="233"/>
      <c r="I49" s="1">
        <v>43</v>
      </c>
      <c r="J49" s="54">
        <f>SUM(J50:J55)</f>
        <v>72174475</v>
      </c>
      <c r="K49" s="54">
        <f>SUM(K50:K55)</f>
        <v>66173530</v>
      </c>
    </row>
    <row r="50" spans="1:11" ht="12.75">
      <c r="A50" s="231" t="s">
        <v>200</v>
      </c>
      <c r="B50" s="232"/>
      <c r="C50" s="232"/>
      <c r="D50" s="232"/>
      <c r="E50" s="232"/>
      <c r="F50" s="232"/>
      <c r="G50" s="232"/>
      <c r="H50" s="233"/>
      <c r="I50" s="1">
        <v>44</v>
      </c>
      <c r="J50" s="7">
        <v>14099138</v>
      </c>
      <c r="K50" s="7">
        <f>10773459-K52</f>
        <v>10344788</v>
      </c>
    </row>
    <row r="51" spans="1:11" ht="12.75">
      <c r="A51" s="231" t="s">
        <v>201</v>
      </c>
      <c r="B51" s="232"/>
      <c r="C51" s="232"/>
      <c r="D51" s="232"/>
      <c r="E51" s="232"/>
      <c r="F51" s="232"/>
      <c r="G51" s="232"/>
      <c r="H51" s="233"/>
      <c r="I51" s="1">
        <v>45</v>
      </c>
      <c r="J51" s="7">
        <v>37046397</v>
      </c>
      <c r="K51" s="7">
        <v>35852357</v>
      </c>
    </row>
    <row r="52" spans="1:11" ht="12.75">
      <c r="A52" s="231" t="s">
        <v>202</v>
      </c>
      <c r="B52" s="232"/>
      <c r="C52" s="232"/>
      <c r="D52" s="232"/>
      <c r="E52" s="232"/>
      <c r="F52" s="232"/>
      <c r="G52" s="232"/>
      <c r="H52" s="233"/>
      <c r="I52" s="1">
        <v>46</v>
      </c>
      <c r="J52" s="7">
        <v>1346957</v>
      </c>
      <c r="K52" s="7">
        <f>369000+59671</f>
        <v>428671</v>
      </c>
    </row>
    <row r="53" spans="1:11" ht="12.75">
      <c r="A53" s="231" t="s">
        <v>203</v>
      </c>
      <c r="B53" s="232"/>
      <c r="C53" s="232"/>
      <c r="D53" s="232"/>
      <c r="E53" s="232"/>
      <c r="F53" s="232"/>
      <c r="G53" s="232"/>
      <c r="H53" s="233"/>
      <c r="I53" s="1">
        <v>47</v>
      </c>
      <c r="J53" s="7">
        <v>26107</v>
      </c>
      <c r="K53" s="7">
        <v>47558</v>
      </c>
    </row>
    <row r="54" spans="1:11" ht="12.75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7">
        <v>224290</v>
      </c>
      <c r="K54" s="7">
        <v>352712</v>
      </c>
    </row>
    <row r="55" spans="1:11" ht="12.75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7">
        <v>19431586</v>
      </c>
      <c r="K55" s="7">
        <v>19147444</v>
      </c>
    </row>
    <row r="56" spans="1:11" ht="12.75">
      <c r="A56" s="231" t="s">
        <v>102</v>
      </c>
      <c r="B56" s="232"/>
      <c r="C56" s="232"/>
      <c r="D56" s="232"/>
      <c r="E56" s="232"/>
      <c r="F56" s="232"/>
      <c r="G56" s="232"/>
      <c r="H56" s="233"/>
      <c r="I56" s="1">
        <v>50</v>
      </c>
      <c r="J56" s="54">
        <f>SUM(J57:J63)</f>
        <v>9393595</v>
      </c>
      <c r="K56" s="54">
        <f>SUM(K57:K63)</f>
        <v>5578415</v>
      </c>
    </row>
    <row r="57" spans="1:11" ht="12.75">
      <c r="A57" s="231" t="s">
        <v>76</v>
      </c>
      <c r="B57" s="232"/>
      <c r="C57" s="232"/>
      <c r="D57" s="232"/>
      <c r="E57" s="232"/>
      <c r="F57" s="232"/>
      <c r="G57" s="232"/>
      <c r="H57" s="233"/>
      <c r="I57" s="1">
        <v>51</v>
      </c>
      <c r="J57" s="7"/>
      <c r="K57" s="7"/>
    </row>
    <row r="58" spans="1:11" ht="12.75">
      <c r="A58" s="231" t="s">
        <v>77</v>
      </c>
      <c r="B58" s="232"/>
      <c r="C58" s="232"/>
      <c r="D58" s="232"/>
      <c r="E58" s="232"/>
      <c r="F58" s="232"/>
      <c r="G58" s="232"/>
      <c r="H58" s="233"/>
      <c r="I58" s="1">
        <v>52</v>
      </c>
      <c r="J58" s="7">
        <v>1274029</v>
      </c>
      <c r="K58" s="7">
        <f>4487272-3500000</f>
        <v>987272</v>
      </c>
    </row>
    <row r="59" spans="1:11" ht="12.75">
      <c r="A59" s="231" t="s">
        <v>242</v>
      </c>
      <c r="B59" s="232"/>
      <c r="C59" s="232"/>
      <c r="D59" s="232"/>
      <c r="E59" s="232"/>
      <c r="F59" s="232"/>
      <c r="G59" s="232"/>
      <c r="H59" s="233"/>
      <c r="I59" s="1">
        <v>53</v>
      </c>
      <c r="J59" s="7"/>
      <c r="K59" s="7"/>
    </row>
    <row r="60" spans="1:11" ht="12.75">
      <c r="A60" s="231" t="s">
        <v>83</v>
      </c>
      <c r="B60" s="232"/>
      <c r="C60" s="232"/>
      <c r="D60" s="232"/>
      <c r="E60" s="232"/>
      <c r="F60" s="232"/>
      <c r="G60" s="232"/>
      <c r="H60" s="233"/>
      <c r="I60" s="1">
        <v>54</v>
      </c>
      <c r="J60" s="7">
        <v>6000000</v>
      </c>
      <c r="K60" s="7">
        <v>3500000</v>
      </c>
    </row>
    <row r="61" spans="1:11" ht="12.75">
      <c r="A61" s="231" t="s">
        <v>84</v>
      </c>
      <c r="B61" s="232"/>
      <c r="C61" s="232"/>
      <c r="D61" s="232"/>
      <c r="E61" s="232"/>
      <c r="F61" s="232"/>
      <c r="G61" s="232"/>
      <c r="H61" s="233"/>
      <c r="I61" s="1">
        <v>55</v>
      </c>
      <c r="J61" s="7">
        <v>1000000</v>
      </c>
      <c r="K61" s="7">
        <v>500000</v>
      </c>
    </row>
    <row r="62" spans="1:11" ht="12.75">
      <c r="A62" s="231" t="s">
        <v>85</v>
      </c>
      <c r="B62" s="232"/>
      <c r="C62" s="232"/>
      <c r="D62" s="232"/>
      <c r="E62" s="232"/>
      <c r="F62" s="232"/>
      <c r="G62" s="232"/>
      <c r="H62" s="233"/>
      <c r="I62" s="1">
        <v>56</v>
      </c>
      <c r="J62" s="7">
        <v>1119566</v>
      </c>
      <c r="K62" s="7">
        <v>591143</v>
      </c>
    </row>
    <row r="63" spans="1:11" ht="12.75">
      <c r="A63" s="231" t="s">
        <v>46</v>
      </c>
      <c r="B63" s="232"/>
      <c r="C63" s="232"/>
      <c r="D63" s="232"/>
      <c r="E63" s="232"/>
      <c r="F63" s="232"/>
      <c r="G63" s="232"/>
      <c r="H63" s="233"/>
      <c r="I63" s="1">
        <v>57</v>
      </c>
      <c r="J63" s="7"/>
      <c r="K63" s="7"/>
    </row>
    <row r="64" spans="1:11" ht="12.75">
      <c r="A64" s="231" t="s">
        <v>207</v>
      </c>
      <c r="B64" s="232"/>
      <c r="C64" s="232"/>
      <c r="D64" s="232"/>
      <c r="E64" s="232"/>
      <c r="F64" s="232"/>
      <c r="G64" s="232"/>
      <c r="H64" s="233"/>
      <c r="I64" s="1">
        <v>58</v>
      </c>
      <c r="J64" s="7">
        <v>9613286</v>
      </c>
      <c r="K64" s="7">
        <v>7876754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7">
        <v>1548581</v>
      </c>
      <c r="K65" s="7">
        <v>1150162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54">
        <f>J7+J8+J40+J65</f>
        <v>447844339</v>
      </c>
      <c r="K66" s="54">
        <f>K7+K8+K40+K65</f>
        <v>428523902</v>
      </c>
    </row>
    <row r="67" spans="1:11" ht="12.75">
      <c r="A67" s="265" t="s">
        <v>91</v>
      </c>
      <c r="B67" s="266"/>
      <c r="C67" s="266"/>
      <c r="D67" s="266"/>
      <c r="E67" s="266"/>
      <c r="F67" s="266"/>
      <c r="G67" s="266"/>
      <c r="H67" s="267"/>
      <c r="I67" s="4">
        <v>61</v>
      </c>
      <c r="J67" s="8"/>
      <c r="K67" s="8"/>
    </row>
    <row r="68" spans="1:11" ht="12.75">
      <c r="A68" s="240" t="s">
        <v>58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9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27"/>
      <c r="I69" s="3">
        <v>62</v>
      </c>
      <c r="J69" s="55">
        <f>J70+J71+J72+J78+J79+J82+J85</f>
        <v>381178127</v>
      </c>
      <c r="K69" s="55">
        <f>K70+K71+K72+K78+K79+K82+K85</f>
        <v>370141758</v>
      </c>
    </row>
    <row r="70" spans="1:11" ht="12.75">
      <c r="A70" s="231" t="s">
        <v>141</v>
      </c>
      <c r="B70" s="232"/>
      <c r="C70" s="232"/>
      <c r="D70" s="232"/>
      <c r="E70" s="232"/>
      <c r="F70" s="232"/>
      <c r="G70" s="232"/>
      <c r="H70" s="233"/>
      <c r="I70" s="1">
        <v>63</v>
      </c>
      <c r="J70" s="7">
        <v>365478120</v>
      </c>
      <c r="K70" s="7">
        <v>365478120</v>
      </c>
    </row>
    <row r="71" spans="1:11" ht="12.75">
      <c r="A71" s="231" t="s">
        <v>142</v>
      </c>
      <c r="B71" s="232"/>
      <c r="C71" s="232"/>
      <c r="D71" s="232"/>
      <c r="E71" s="232"/>
      <c r="F71" s="232"/>
      <c r="G71" s="232"/>
      <c r="H71" s="233"/>
      <c r="I71" s="1">
        <v>64</v>
      </c>
      <c r="J71" s="7">
        <v>3060590</v>
      </c>
      <c r="K71" s="7"/>
    </row>
    <row r="72" spans="1:11" ht="12.75">
      <c r="A72" s="231" t="s">
        <v>143</v>
      </c>
      <c r="B72" s="232"/>
      <c r="C72" s="232"/>
      <c r="D72" s="232"/>
      <c r="E72" s="232"/>
      <c r="F72" s="232"/>
      <c r="G72" s="232"/>
      <c r="H72" s="233"/>
      <c r="I72" s="1">
        <v>65</v>
      </c>
      <c r="J72" s="54">
        <f>J73+J74-J75+J76+J77</f>
        <v>0</v>
      </c>
      <c r="K72" s="54">
        <f>K73+K74-K75+K76+K77</f>
        <v>819826</v>
      </c>
    </row>
    <row r="73" spans="1:11" ht="12.75">
      <c r="A73" s="231" t="s">
        <v>144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/>
      <c r="K73" s="7">
        <v>785000</v>
      </c>
    </row>
    <row r="74" spans="1:11" ht="12.75">
      <c r="A74" s="231" t="s">
        <v>145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/>
      <c r="K74" s="7"/>
    </row>
    <row r="75" spans="1:11" ht="12.75">
      <c r="A75" s="231" t="s">
        <v>133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/>
      <c r="K75" s="7"/>
    </row>
    <row r="76" spans="1:11" ht="12.75">
      <c r="A76" s="231" t="s">
        <v>134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/>
      <c r="K76" s="7">
        <v>34826</v>
      </c>
    </row>
    <row r="77" spans="1:11" ht="12.75">
      <c r="A77" s="231" t="s">
        <v>135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/>
      <c r="K77" s="7"/>
    </row>
    <row r="78" spans="1:11" ht="12.75">
      <c r="A78" s="231" t="s">
        <v>136</v>
      </c>
      <c r="B78" s="232"/>
      <c r="C78" s="232"/>
      <c r="D78" s="232"/>
      <c r="E78" s="232"/>
      <c r="F78" s="232"/>
      <c r="G78" s="232"/>
      <c r="H78" s="233"/>
      <c r="I78" s="1">
        <v>71</v>
      </c>
      <c r="J78" s="7"/>
      <c r="K78" s="7"/>
    </row>
    <row r="79" spans="1:11" ht="12.75">
      <c r="A79" s="231" t="s">
        <v>238</v>
      </c>
      <c r="B79" s="232"/>
      <c r="C79" s="232"/>
      <c r="D79" s="232"/>
      <c r="E79" s="232"/>
      <c r="F79" s="232"/>
      <c r="G79" s="232"/>
      <c r="H79" s="233"/>
      <c r="I79" s="1">
        <v>72</v>
      </c>
      <c r="J79" s="54">
        <f>J80-J81</f>
        <v>-23515931</v>
      </c>
      <c r="K79" s="54">
        <f>K80-K81</f>
        <v>0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/>
      <c r="K80" s="7"/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23515931</v>
      </c>
      <c r="K81" s="7"/>
    </row>
    <row r="82" spans="1:11" ht="12.75">
      <c r="A82" s="231" t="s">
        <v>239</v>
      </c>
      <c r="B82" s="232"/>
      <c r="C82" s="232"/>
      <c r="D82" s="232"/>
      <c r="E82" s="232"/>
      <c r="F82" s="232"/>
      <c r="G82" s="232"/>
      <c r="H82" s="233"/>
      <c r="I82" s="1">
        <v>75</v>
      </c>
      <c r="J82" s="54">
        <f>J83-J84</f>
        <v>36155348</v>
      </c>
      <c r="K82" s="54">
        <f>K83-K84</f>
        <v>3843812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36155348</v>
      </c>
      <c r="K83" s="7">
        <v>3843812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/>
      <c r="K84" s="7"/>
    </row>
    <row r="85" spans="1:11" ht="12.75">
      <c r="A85" s="231" t="s">
        <v>173</v>
      </c>
      <c r="B85" s="232"/>
      <c r="C85" s="232"/>
      <c r="D85" s="232"/>
      <c r="E85" s="232"/>
      <c r="F85" s="232"/>
      <c r="G85" s="232"/>
      <c r="H85" s="233"/>
      <c r="I85" s="1">
        <v>78</v>
      </c>
      <c r="J85" s="7"/>
      <c r="K85" s="7"/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54">
        <f>SUM(J87:J89)</f>
        <v>11650614</v>
      </c>
      <c r="K86" s="54">
        <f>SUM(K87:K89)</f>
        <v>7313089</v>
      </c>
    </row>
    <row r="87" spans="1:11" ht="12.75">
      <c r="A87" s="231" t="s">
        <v>129</v>
      </c>
      <c r="B87" s="232"/>
      <c r="C87" s="232"/>
      <c r="D87" s="232"/>
      <c r="E87" s="232"/>
      <c r="F87" s="232"/>
      <c r="G87" s="232"/>
      <c r="H87" s="233"/>
      <c r="I87" s="1">
        <v>80</v>
      </c>
      <c r="J87" s="7">
        <v>7882935</v>
      </c>
      <c r="K87" s="7">
        <v>4395388</v>
      </c>
    </row>
    <row r="88" spans="1:11" ht="12.75">
      <c r="A88" s="231" t="s">
        <v>130</v>
      </c>
      <c r="B88" s="232"/>
      <c r="C88" s="232"/>
      <c r="D88" s="232"/>
      <c r="E88" s="232"/>
      <c r="F88" s="232"/>
      <c r="G88" s="232"/>
      <c r="H88" s="233"/>
      <c r="I88" s="1">
        <v>81</v>
      </c>
      <c r="J88" s="7"/>
      <c r="K88" s="7"/>
    </row>
    <row r="89" spans="1:11" ht="12.75">
      <c r="A89" s="231" t="s">
        <v>131</v>
      </c>
      <c r="B89" s="232"/>
      <c r="C89" s="232"/>
      <c r="D89" s="232"/>
      <c r="E89" s="232"/>
      <c r="F89" s="232"/>
      <c r="G89" s="232"/>
      <c r="H89" s="233"/>
      <c r="I89" s="1">
        <v>82</v>
      </c>
      <c r="J89" s="7">
        <v>3767679</v>
      </c>
      <c r="K89" s="7">
        <v>2917701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54">
        <f>SUM(J91:J99)</f>
        <v>27001923</v>
      </c>
      <c r="K90" s="54">
        <f>SUM(K91:K99)</f>
        <v>27001471</v>
      </c>
    </row>
    <row r="91" spans="1:11" ht="12.75">
      <c r="A91" s="231" t="s">
        <v>132</v>
      </c>
      <c r="B91" s="232"/>
      <c r="C91" s="232"/>
      <c r="D91" s="232"/>
      <c r="E91" s="232"/>
      <c r="F91" s="232"/>
      <c r="G91" s="232"/>
      <c r="H91" s="233"/>
      <c r="I91" s="1">
        <v>84</v>
      </c>
      <c r="J91" s="7"/>
      <c r="K91" s="7"/>
    </row>
    <row r="92" spans="1:11" ht="12.75">
      <c r="A92" s="231" t="s">
        <v>243</v>
      </c>
      <c r="B92" s="232"/>
      <c r="C92" s="232"/>
      <c r="D92" s="232"/>
      <c r="E92" s="232"/>
      <c r="F92" s="232"/>
      <c r="G92" s="232"/>
      <c r="H92" s="233"/>
      <c r="I92" s="1">
        <v>85</v>
      </c>
      <c r="J92" s="7"/>
      <c r="K92" s="7"/>
    </row>
    <row r="93" spans="1:11" ht="12.75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7">
        <v>27001923</v>
      </c>
      <c r="K93" s="7">
        <v>27001471</v>
      </c>
    </row>
    <row r="94" spans="1:11" ht="12.75">
      <c r="A94" s="231" t="s">
        <v>244</v>
      </c>
      <c r="B94" s="232"/>
      <c r="C94" s="232"/>
      <c r="D94" s="232"/>
      <c r="E94" s="232"/>
      <c r="F94" s="232"/>
      <c r="G94" s="232"/>
      <c r="H94" s="233"/>
      <c r="I94" s="1">
        <v>87</v>
      </c>
      <c r="J94" s="7"/>
      <c r="K94" s="7"/>
    </row>
    <row r="95" spans="1:11" ht="12.75">
      <c r="A95" s="231" t="s">
        <v>245</v>
      </c>
      <c r="B95" s="232"/>
      <c r="C95" s="232"/>
      <c r="D95" s="232"/>
      <c r="E95" s="232"/>
      <c r="F95" s="232"/>
      <c r="G95" s="232"/>
      <c r="H95" s="233"/>
      <c r="I95" s="1">
        <v>88</v>
      </c>
      <c r="J95" s="7"/>
      <c r="K95" s="7"/>
    </row>
    <row r="96" spans="1:11" ht="12.75">
      <c r="A96" s="231" t="s">
        <v>246</v>
      </c>
      <c r="B96" s="232"/>
      <c r="C96" s="232"/>
      <c r="D96" s="232"/>
      <c r="E96" s="232"/>
      <c r="F96" s="232"/>
      <c r="G96" s="232"/>
      <c r="H96" s="233"/>
      <c r="I96" s="1">
        <v>89</v>
      </c>
      <c r="J96" s="7"/>
      <c r="K96" s="7"/>
    </row>
    <row r="97" spans="1:11" ht="12.75">
      <c r="A97" s="231" t="s">
        <v>94</v>
      </c>
      <c r="B97" s="232"/>
      <c r="C97" s="232"/>
      <c r="D97" s="232"/>
      <c r="E97" s="232"/>
      <c r="F97" s="232"/>
      <c r="G97" s="232"/>
      <c r="H97" s="233"/>
      <c r="I97" s="1">
        <v>90</v>
      </c>
      <c r="J97" s="7"/>
      <c r="K97" s="7"/>
    </row>
    <row r="98" spans="1:11" ht="12.75">
      <c r="A98" s="231" t="s">
        <v>92</v>
      </c>
      <c r="B98" s="232"/>
      <c r="C98" s="232"/>
      <c r="D98" s="232"/>
      <c r="E98" s="232"/>
      <c r="F98" s="232"/>
      <c r="G98" s="232"/>
      <c r="H98" s="233"/>
      <c r="I98" s="1">
        <v>91</v>
      </c>
      <c r="J98" s="7"/>
      <c r="K98" s="7"/>
    </row>
    <row r="99" spans="1:11" ht="12.75">
      <c r="A99" s="231" t="s">
        <v>93</v>
      </c>
      <c r="B99" s="232"/>
      <c r="C99" s="232"/>
      <c r="D99" s="232"/>
      <c r="E99" s="232"/>
      <c r="F99" s="232"/>
      <c r="G99" s="232"/>
      <c r="H99" s="233"/>
      <c r="I99" s="1">
        <v>92</v>
      </c>
      <c r="J99" s="7"/>
      <c r="K99" s="7"/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54">
        <f>SUM(J101:J112)</f>
        <v>27560696</v>
      </c>
      <c r="K100" s="54">
        <f>SUM(K101:K112)</f>
        <v>21829372</v>
      </c>
    </row>
    <row r="101" spans="1:11" ht="12.75">
      <c r="A101" s="231" t="s">
        <v>132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7">
        <v>4414355</v>
      </c>
      <c r="K101" s="7">
        <v>6331385</v>
      </c>
    </row>
    <row r="102" spans="1:11" ht="12.75">
      <c r="A102" s="231" t="s">
        <v>243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7"/>
      <c r="K102" s="7"/>
    </row>
    <row r="103" spans="1:11" ht="12.75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7">
        <v>5397140</v>
      </c>
      <c r="K103" s="7">
        <v>349375</v>
      </c>
    </row>
    <row r="104" spans="1:11" ht="12.75">
      <c r="A104" s="231" t="s">
        <v>244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7">
        <v>472331</v>
      </c>
      <c r="K104" s="7">
        <v>764425</v>
      </c>
    </row>
    <row r="105" spans="1:11" ht="12.75">
      <c r="A105" s="231" t="s">
        <v>245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7">
        <v>10854061</v>
      </c>
      <c r="K105" s="7">
        <v>8665072</v>
      </c>
    </row>
    <row r="106" spans="1:11" ht="12.75">
      <c r="A106" s="231" t="s">
        <v>246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7"/>
      <c r="K106" s="7"/>
    </row>
    <row r="107" spans="1:11" ht="12.75">
      <c r="A107" s="231" t="s">
        <v>94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7">
        <v>86512</v>
      </c>
      <c r="K107" s="7"/>
    </row>
    <row r="108" spans="1:11" ht="12.75">
      <c r="A108" s="231" t="s">
        <v>95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7">
        <v>3207688</v>
      </c>
      <c r="K108" s="7">
        <v>2830503</v>
      </c>
    </row>
    <row r="109" spans="1:11" ht="12.75">
      <c r="A109" s="231" t="s">
        <v>96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7">
        <v>3102010</v>
      </c>
      <c r="K109" s="7">
        <v>2888612</v>
      </c>
    </row>
    <row r="110" spans="1:11" ht="12.75">
      <c r="A110" s="231" t="s">
        <v>99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7"/>
      <c r="K110" s="7"/>
    </row>
    <row r="111" spans="1:11" ht="12.75">
      <c r="A111" s="231" t="s">
        <v>97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7"/>
      <c r="K111" s="7"/>
    </row>
    <row r="112" spans="1:11" ht="12.75">
      <c r="A112" s="231" t="s">
        <v>98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7">
        <v>26599</v>
      </c>
      <c r="K112" s="7"/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7">
        <v>452980</v>
      </c>
      <c r="K113" s="7">
        <v>2238212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54">
        <f>J69+J86+J90+J100+J113</f>
        <v>447844340</v>
      </c>
      <c r="K114" s="54">
        <f>K69+K86+K90+K100+K113</f>
        <v>428523902</v>
      </c>
    </row>
    <row r="115" spans="1:11" ht="12.75">
      <c r="A115" s="277" t="s">
        <v>57</v>
      </c>
      <c r="B115" s="278"/>
      <c r="C115" s="278"/>
      <c r="D115" s="278"/>
      <c r="E115" s="278"/>
      <c r="F115" s="278"/>
      <c r="G115" s="278"/>
      <c r="H115" s="279"/>
      <c r="I115" s="2">
        <v>108</v>
      </c>
      <c r="J115" s="132"/>
      <c r="K115" s="8"/>
    </row>
    <row r="116" spans="1:11" ht="12.75">
      <c r="A116" s="240" t="s">
        <v>310</v>
      </c>
      <c r="B116" s="241"/>
      <c r="C116" s="241"/>
      <c r="D116" s="241"/>
      <c r="E116" s="241"/>
      <c r="F116" s="241"/>
      <c r="G116" s="241"/>
      <c r="H116" s="241"/>
      <c r="I116" s="280"/>
      <c r="J116" s="280"/>
      <c r="K116" s="281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82"/>
      <c r="J117" s="282"/>
      <c r="K117" s="283"/>
    </row>
    <row r="118" spans="1:11" ht="12.75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/>
      <c r="K118" s="7"/>
    </row>
    <row r="119" spans="1:11" ht="12.75">
      <c r="A119" s="270" t="s">
        <v>9</v>
      </c>
      <c r="B119" s="271"/>
      <c r="C119" s="271"/>
      <c r="D119" s="271"/>
      <c r="E119" s="271"/>
      <c r="F119" s="271"/>
      <c r="G119" s="271"/>
      <c r="H119" s="272"/>
      <c r="I119" s="4">
        <v>110</v>
      </c>
      <c r="J119" s="8"/>
      <c r="K119" s="8"/>
    </row>
    <row r="120" spans="1:11" ht="12.75">
      <c r="A120" s="273" t="s">
        <v>311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12.75">
      <c r="A121" s="275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21" sqref="A21:K2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339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7" t="s">
        <v>279</v>
      </c>
      <c r="J4" s="68" t="s">
        <v>318</v>
      </c>
      <c r="K4" s="68" t="s">
        <v>319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9">
        <v>2</v>
      </c>
      <c r="J5" s="70" t="s">
        <v>283</v>
      </c>
      <c r="K5" s="70" t="s">
        <v>284</v>
      </c>
    </row>
    <row r="6" spans="1:11" ht="12.75">
      <c r="A6" s="240" t="s">
        <v>156</v>
      </c>
      <c r="B6" s="241"/>
      <c r="C6" s="241"/>
      <c r="D6" s="241"/>
      <c r="E6" s="241"/>
      <c r="F6" s="241"/>
      <c r="G6" s="241"/>
      <c r="H6" s="241"/>
      <c r="I6" s="291"/>
      <c r="J6" s="291"/>
      <c r="K6" s="292"/>
    </row>
    <row r="7" spans="1:11" ht="12.75">
      <c r="A7" s="231" t="s">
        <v>40</v>
      </c>
      <c r="B7" s="232"/>
      <c r="C7" s="232"/>
      <c r="D7" s="232"/>
      <c r="E7" s="232"/>
      <c r="F7" s="232"/>
      <c r="G7" s="232"/>
      <c r="H7" s="232"/>
      <c r="I7" s="1">
        <v>1</v>
      </c>
      <c r="J7" s="134">
        <v>-6161379</v>
      </c>
      <c r="K7" s="152">
        <v>3843812</v>
      </c>
    </row>
    <row r="8" spans="1:11" ht="12.75">
      <c r="A8" s="231" t="s">
        <v>41</v>
      </c>
      <c r="B8" s="232"/>
      <c r="C8" s="232"/>
      <c r="D8" s="232"/>
      <c r="E8" s="232"/>
      <c r="F8" s="232"/>
      <c r="G8" s="232"/>
      <c r="H8" s="232"/>
      <c r="I8" s="1">
        <v>2</v>
      </c>
      <c r="J8" s="135">
        <v>10679995</v>
      </c>
      <c r="K8" s="7">
        <v>7748928</v>
      </c>
    </row>
    <row r="9" spans="1:11" ht="12.75">
      <c r="A9" s="231" t="s">
        <v>42</v>
      </c>
      <c r="B9" s="232"/>
      <c r="C9" s="232"/>
      <c r="D9" s="232"/>
      <c r="E9" s="232"/>
      <c r="F9" s="232"/>
      <c r="G9" s="232"/>
      <c r="H9" s="232"/>
      <c r="I9" s="1">
        <v>3</v>
      </c>
      <c r="J9" s="135">
        <v>44355736</v>
      </c>
      <c r="K9" s="7"/>
    </row>
    <row r="10" spans="1:11" ht="12.75">
      <c r="A10" s="231" t="s">
        <v>43</v>
      </c>
      <c r="B10" s="232"/>
      <c r="C10" s="232"/>
      <c r="D10" s="232"/>
      <c r="E10" s="232"/>
      <c r="F10" s="232"/>
      <c r="G10" s="232"/>
      <c r="H10" s="232"/>
      <c r="I10" s="1">
        <v>4</v>
      </c>
      <c r="J10" s="135">
        <v>20022315</v>
      </c>
      <c r="K10" s="7">
        <f>6000945</f>
        <v>6000945</v>
      </c>
    </row>
    <row r="11" spans="1:11" ht="12.75">
      <c r="A11" s="231" t="s">
        <v>44</v>
      </c>
      <c r="B11" s="232"/>
      <c r="C11" s="232"/>
      <c r="D11" s="232"/>
      <c r="E11" s="232"/>
      <c r="F11" s="232"/>
      <c r="G11" s="232"/>
      <c r="H11" s="232"/>
      <c r="I11" s="1">
        <v>5</v>
      </c>
      <c r="J11" s="135"/>
      <c r="K11" s="7">
        <v>1112057</v>
      </c>
    </row>
    <row r="12" spans="1:11" ht="12.75">
      <c r="A12" s="231" t="s">
        <v>51</v>
      </c>
      <c r="B12" s="232"/>
      <c r="C12" s="232"/>
      <c r="D12" s="232"/>
      <c r="E12" s="232"/>
      <c r="F12" s="232"/>
      <c r="G12" s="232"/>
      <c r="H12" s="232"/>
      <c r="I12" s="1">
        <v>6</v>
      </c>
      <c r="J12" s="135">
        <v>800784</v>
      </c>
      <c r="K12" s="7">
        <f>398419-9275</f>
        <v>389144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137">
        <f>SUM(J7:J12)</f>
        <v>69697451</v>
      </c>
      <c r="K13" s="184">
        <f>SUM(K7:K12)</f>
        <v>19094886</v>
      </c>
    </row>
    <row r="14" spans="1:11" ht="12.75">
      <c r="A14" s="231" t="s">
        <v>52</v>
      </c>
      <c r="B14" s="232"/>
      <c r="C14" s="232"/>
      <c r="D14" s="232"/>
      <c r="E14" s="232"/>
      <c r="F14" s="232"/>
      <c r="G14" s="232"/>
      <c r="H14" s="232"/>
      <c r="I14" s="1">
        <v>8</v>
      </c>
      <c r="J14" s="135"/>
      <c r="K14" s="7">
        <v>3310352</v>
      </c>
    </row>
    <row r="15" spans="1:11" ht="12.75">
      <c r="A15" s="231" t="s">
        <v>53</v>
      </c>
      <c r="B15" s="232"/>
      <c r="C15" s="232"/>
      <c r="D15" s="232"/>
      <c r="E15" s="232"/>
      <c r="F15" s="232"/>
      <c r="G15" s="232"/>
      <c r="H15" s="232"/>
      <c r="I15" s="1">
        <v>9</v>
      </c>
      <c r="J15" s="135"/>
      <c r="K15" s="7"/>
    </row>
    <row r="16" spans="1:11" ht="12.75">
      <c r="A16" s="231" t="s">
        <v>54</v>
      </c>
      <c r="B16" s="232"/>
      <c r="C16" s="232"/>
      <c r="D16" s="232"/>
      <c r="E16" s="232"/>
      <c r="F16" s="232"/>
      <c r="G16" s="232"/>
      <c r="H16" s="232"/>
      <c r="I16" s="1">
        <v>10</v>
      </c>
      <c r="J16" s="135">
        <v>971150</v>
      </c>
      <c r="K16" s="7"/>
    </row>
    <row r="17" spans="1:11" ht="12.75">
      <c r="A17" s="231" t="s">
        <v>55</v>
      </c>
      <c r="B17" s="232"/>
      <c r="C17" s="232"/>
      <c r="D17" s="232"/>
      <c r="E17" s="232"/>
      <c r="F17" s="232"/>
      <c r="G17" s="232"/>
      <c r="H17" s="232"/>
      <c r="I17" s="1">
        <v>11</v>
      </c>
      <c r="J17" s="135">
        <v>863295</v>
      </c>
      <c r="K17" s="7">
        <f>3843812+11036369</f>
        <v>14880181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137">
        <f>SUM(J14:J17)</f>
        <v>1834445</v>
      </c>
      <c r="K18" s="184">
        <f>SUM(K14:K17)</f>
        <v>18190533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65">
        <f>IF(J13&gt;J18,J13-J18,0)</f>
        <v>67863006</v>
      </c>
      <c r="K19" s="54">
        <f>IF(K13&gt;K18,K13-K18,0)</f>
        <v>904353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40" t="s">
        <v>159</v>
      </c>
      <c r="B21" s="241"/>
      <c r="C21" s="241"/>
      <c r="D21" s="241"/>
      <c r="E21" s="241"/>
      <c r="F21" s="241"/>
      <c r="G21" s="241"/>
      <c r="H21" s="241"/>
      <c r="I21" s="291"/>
      <c r="J21" s="291"/>
      <c r="K21" s="292"/>
    </row>
    <row r="22" spans="1:11" ht="12.75">
      <c r="A22" s="231" t="s">
        <v>178</v>
      </c>
      <c r="B22" s="232"/>
      <c r="C22" s="232"/>
      <c r="D22" s="232"/>
      <c r="E22" s="232"/>
      <c r="F22" s="232"/>
      <c r="G22" s="232"/>
      <c r="H22" s="232"/>
      <c r="I22" s="1">
        <v>15</v>
      </c>
      <c r="J22" s="5"/>
      <c r="K22" s="7"/>
    </row>
    <row r="23" spans="1:11" ht="12.75">
      <c r="A23" s="231" t="s">
        <v>179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180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181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182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31" t="s">
        <v>115</v>
      </c>
      <c r="B28" s="232"/>
      <c r="C28" s="232"/>
      <c r="D28" s="232"/>
      <c r="E28" s="232"/>
      <c r="F28" s="232"/>
      <c r="G28" s="232"/>
      <c r="H28" s="232"/>
      <c r="I28" s="1">
        <v>21</v>
      </c>
      <c r="J28" s="135">
        <v>350688</v>
      </c>
      <c r="K28" s="7">
        <v>492933</v>
      </c>
    </row>
    <row r="29" spans="1:11" ht="12.75">
      <c r="A29" s="231" t="s">
        <v>116</v>
      </c>
      <c r="B29" s="232"/>
      <c r="C29" s="232"/>
      <c r="D29" s="232"/>
      <c r="E29" s="232"/>
      <c r="F29" s="232"/>
      <c r="G29" s="232"/>
      <c r="H29" s="232"/>
      <c r="I29" s="1">
        <v>22</v>
      </c>
      <c r="J29" s="135"/>
      <c r="K29" s="7"/>
    </row>
    <row r="30" spans="1:11" ht="12.75">
      <c r="A30" s="231" t="s">
        <v>16</v>
      </c>
      <c r="B30" s="232"/>
      <c r="C30" s="232"/>
      <c r="D30" s="232"/>
      <c r="E30" s="232"/>
      <c r="F30" s="232"/>
      <c r="G30" s="232"/>
      <c r="H30" s="232"/>
      <c r="I30" s="1">
        <v>23</v>
      </c>
      <c r="J30" s="135"/>
      <c r="K30" s="7"/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65">
        <f>SUM(J28:J30)</f>
        <v>350688</v>
      </c>
      <c r="K31" s="54">
        <f>SUM(K28:K30)</f>
        <v>492933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65">
        <f>IF(J31&gt;J27,J31-J27,0)</f>
        <v>350688</v>
      </c>
      <c r="K33" s="54">
        <f>IF(K31&gt;K27,K31-K27,0)</f>
        <v>492933</v>
      </c>
    </row>
    <row r="34" spans="1:11" ht="12.75">
      <c r="A34" s="240" t="s">
        <v>160</v>
      </c>
      <c r="B34" s="241"/>
      <c r="C34" s="241"/>
      <c r="D34" s="241"/>
      <c r="E34" s="241"/>
      <c r="F34" s="241"/>
      <c r="G34" s="241"/>
      <c r="H34" s="241"/>
      <c r="I34" s="291"/>
      <c r="J34" s="291"/>
      <c r="K34" s="292"/>
    </row>
    <row r="35" spans="1:11" ht="12.75">
      <c r="A35" s="231" t="s">
        <v>174</v>
      </c>
      <c r="B35" s="232"/>
      <c r="C35" s="232"/>
      <c r="D35" s="232"/>
      <c r="E35" s="232"/>
      <c r="F35" s="232"/>
      <c r="G35" s="232"/>
      <c r="H35" s="232"/>
      <c r="I35" s="1">
        <v>27</v>
      </c>
      <c r="J35" s="135"/>
      <c r="K35" s="7"/>
    </row>
    <row r="36" spans="1:11" ht="12.75">
      <c r="A36" s="231" t="s">
        <v>29</v>
      </c>
      <c r="B36" s="232"/>
      <c r="C36" s="232"/>
      <c r="D36" s="232"/>
      <c r="E36" s="232"/>
      <c r="F36" s="232"/>
      <c r="G36" s="232"/>
      <c r="H36" s="232"/>
      <c r="I36" s="1">
        <v>28</v>
      </c>
      <c r="J36" s="135">
        <v>4929264</v>
      </c>
      <c r="K36" s="7">
        <f>2786757+534265</f>
        <v>3321022</v>
      </c>
    </row>
    <row r="37" spans="1:11" ht="12.75">
      <c r="A37" s="231" t="s">
        <v>30</v>
      </c>
      <c r="B37" s="232"/>
      <c r="C37" s="232"/>
      <c r="D37" s="232"/>
      <c r="E37" s="232"/>
      <c r="F37" s="232"/>
      <c r="G37" s="232"/>
      <c r="H37" s="232"/>
      <c r="I37" s="1">
        <v>29</v>
      </c>
      <c r="J37" s="135"/>
      <c r="K37" s="7">
        <v>500000</v>
      </c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137">
        <f>SUM(J35:J37)</f>
        <v>4929264</v>
      </c>
      <c r="K38" s="184">
        <f>SUM(K35:K37)</f>
        <v>3821022</v>
      </c>
    </row>
    <row r="39" spans="1:11" ht="12.75">
      <c r="A39" s="231" t="s">
        <v>31</v>
      </c>
      <c r="B39" s="232"/>
      <c r="C39" s="232"/>
      <c r="D39" s="232"/>
      <c r="E39" s="232"/>
      <c r="F39" s="232"/>
      <c r="G39" s="232"/>
      <c r="H39" s="232"/>
      <c r="I39" s="1">
        <v>31</v>
      </c>
      <c r="J39" s="135">
        <v>5092703</v>
      </c>
      <c r="K39" s="7">
        <f>64275+4909441</f>
        <v>4973716</v>
      </c>
    </row>
    <row r="40" spans="1:11" ht="12.75">
      <c r="A40" s="231" t="s">
        <v>32</v>
      </c>
      <c r="B40" s="232"/>
      <c r="C40" s="232"/>
      <c r="D40" s="232"/>
      <c r="E40" s="232"/>
      <c r="F40" s="232"/>
      <c r="G40" s="232"/>
      <c r="H40" s="232"/>
      <c r="I40" s="1">
        <v>32</v>
      </c>
      <c r="J40" s="135"/>
      <c r="K40" s="7"/>
    </row>
    <row r="41" spans="1:11" ht="12.75">
      <c r="A41" s="231" t="s">
        <v>33</v>
      </c>
      <c r="B41" s="232"/>
      <c r="C41" s="232"/>
      <c r="D41" s="232"/>
      <c r="E41" s="232"/>
      <c r="F41" s="232"/>
      <c r="G41" s="232"/>
      <c r="H41" s="232"/>
      <c r="I41" s="1">
        <v>33</v>
      </c>
      <c r="J41" s="135"/>
      <c r="K41" s="7"/>
    </row>
    <row r="42" spans="1:11" ht="12.75">
      <c r="A42" s="231" t="s">
        <v>34</v>
      </c>
      <c r="B42" s="232"/>
      <c r="C42" s="232"/>
      <c r="D42" s="232"/>
      <c r="E42" s="232"/>
      <c r="F42" s="232"/>
      <c r="G42" s="232"/>
      <c r="H42" s="232"/>
      <c r="I42" s="1">
        <v>34</v>
      </c>
      <c r="J42" s="135"/>
      <c r="K42" s="7"/>
    </row>
    <row r="43" spans="1:11" ht="12.75">
      <c r="A43" s="231" t="s">
        <v>35</v>
      </c>
      <c r="B43" s="232"/>
      <c r="C43" s="232"/>
      <c r="D43" s="232"/>
      <c r="E43" s="232"/>
      <c r="F43" s="232"/>
      <c r="G43" s="232"/>
      <c r="H43" s="232"/>
      <c r="I43" s="1">
        <v>35</v>
      </c>
      <c r="J43" s="135">
        <v>55440322</v>
      </c>
      <c r="K43" s="7">
        <v>995258</v>
      </c>
    </row>
    <row r="44" spans="1:11" ht="12.75">
      <c r="A44" s="228" t="s">
        <v>69</v>
      </c>
      <c r="B44" s="229"/>
      <c r="C44" s="229"/>
      <c r="D44" s="229"/>
      <c r="E44" s="229"/>
      <c r="F44" s="229"/>
      <c r="G44" s="229"/>
      <c r="H44" s="229"/>
      <c r="I44" s="1">
        <v>36</v>
      </c>
      <c r="J44" s="65">
        <f>SUM(J39:J43)</f>
        <v>60533025</v>
      </c>
      <c r="K44" s="54">
        <f>SUM(K39:K43)</f>
        <v>5968974</v>
      </c>
    </row>
    <row r="45" spans="1:11" ht="12.75">
      <c r="A45" s="228" t="s">
        <v>17</v>
      </c>
      <c r="B45" s="229"/>
      <c r="C45" s="229"/>
      <c r="D45" s="229"/>
      <c r="E45" s="229"/>
      <c r="F45" s="229"/>
      <c r="G45" s="229"/>
      <c r="H45" s="229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28" t="s">
        <v>18</v>
      </c>
      <c r="B46" s="229"/>
      <c r="C46" s="229"/>
      <c r="D46" s="229"/>
      <c r="E46" s="229"/>
      <c r="F46" s="229"/>
      <c r="G46" s="229"/>
      <c r="H46" s="229"/>
      <c r="I46" s="1">
        <v>38</v>
      </c>
      <c r="J46" s="65">
        <f>IF(J44&gt;J38,J44-J38,0)</f>
        <v>55603761</v>
      </c>
      <c r="K46" s="54">
        <f>IF(K44&gt;K38,K44-K38,0)</f>
        <v>2147952</v>
      </c>
    </row>
    <row r="47" spans="1:11" ht="12.75">
      <c r="A47" s="231" t="s">
        <v>70</v>
      </c>
      <c r="B47" s="232"/>
      <c r="C47" s="232"/>
      <c r="D47" s="232"/>
      <c r="E47" s="232"/>
      <c r="F47" s="232"/>
      <c r="G47" s="232"/>
      <c r="H47" s="232"/>
      <c r="I47" s="1">
        <v>39</v>
      </c>
      <c r="J47" s="65">
        <f>IF(J19-J20+J32-J33+J45-J46&gt;0,J19-J20+J32-J33+J45-J46,0)</f>
        <v>11908557</v>
      </c>
      <c r="K47" s="54">
        <f>IF(K19-K20+K32-K33+K45-K46&gt;0,K19-K20+K32-K33+K45-K46,0)</f>
        <v>0</v>
      </c>
    </row>
    <row r="48" spans="1:11" ht="12.75">
      <c r="A48" s="231" t="s">
        <v>71</v>
      </c>
      <c r="B48" s="232"/>
      <c r="C48" s="232"/>
      <c r="D48" s="232"/>
      <c r="E48" s="232"/>
      <c r="F48" s="232"/>
      <c r="G48" s="232"/>
      <c r="H48" s="232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1736532</v>
      </c>
    </row>
    <row r="49" spans="1:11" ht="12.75">
      <c r="A49" s="231" t="s">
        <v>161</v>
      </c>
      <c r="B49" s="232"/>
      <c r="C49" s="232"/>
      <c r="D49" s="232"/>
      <c r="E49" s="232"/>
      <c r="F49" s="232"/>
      <c r="G49" s="232"/>
      <c r="H49" s="232"/>
      <c r="I49" s="1">
        <v>41</v>
      </c>
      <c r="J49" s="136">
        <v>9395271</v>
      </c>
      <c r="K49" s="133">
        <v>9613286</v>
      </c>
    </row>
    <row r="50" spans="1:11" ht="12.75">
      <c r="A50" s="231" t="s">
        <v>175</v>
      </c>
      <c r="B50" s="232"/>
      <c r="C50" s="232"/>
      <c r="D50" s="232"/>
      <c r="E50" s="232"/>
      <c r="F50" s="232"/>
      <c r="G50" s="232"/>
      <c r="H50" s="232"/>
      <c r="I50" s="1">
        <v>42</v>
      </c>
      <c r="J50" s="5">
        <f>J47</f>
        <v>11908557</v>
      </c>
      <c r="K50" s="7">
        <f>K47</f>
        <v>0</v>
      </c>
    </row>
    <row r="51" spans="1:11" ht="12.75">
      <c r="A51" s="231" t="s">
        <v>176</v>
      </c>
      <c r="B51" s="232"/>
      <c r="C51" s="232"/>
      <c r="D51" s="232"/>
      <c r="E51" s="232"/>
      <c r="F51" s="232"/>
      <c r="G51" s="232"/>
      <c r="H51" s="232"/>
      <c r="I51" s="1">
        <v>43</v>
      </c>
      <c r="J51" s="5">
        <f>J48</f>
        <v>0</v>
      </c>
      <c r="K51" s="7">
        <f>K48</f>
        <v>1736532</v>
      </c>
    </row>
    <row r="52" spans="1:11" ht="12.75">
      <c r="A52" s="270" t="s">
        <v>177</v>
      </c>
      <c r="B52" s="271"/>
      <c r="C52" s="271"/>
      <c r="D52" s="271"/>
      <c r="E52" s="271"/>
      <c r="F52" s="271"/>
      <c r="G52" s="271"/>
      <c r="H52" s="271"/>
      <c r="I52" s="4">
        <v>44</v>
      </c>
      <c r="J52" s="66">
        <f>J49+J50-J51</f>
        <v>21303828</v>
      </c>
      <c r="K52" s="62">
        <f>K49+K50-K51</f>
        <v>7876754</v>
      </c>
    </row>
  </sheetData>
  <sheetProtection/>
  <protectedRanges>
    <protectedRange sqref="J7:J12" name="Range1"/>
    <protectedRange sqref="J14:J17" name="Range1_1"/>
    <protectedRange sqref="J28:J30" name="Range1_2"/>
    <protectedRange sqref="J35:J37" name="Range1_3"/>
    <protectedRange sqref="J39:J43" name="Range1_4"/>
    <protectedRange sqref="J49" name="Range1_5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K39:K43 K35:K37 K28:K30 K14:K17 J22:K26 J50:J51 K9:K12 K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K7:K8 J31:K33 J18:K20 J38:K38 J13:K13 J44:K48">
      <formula1>0</formula1>
    </dataValidation>
    <dataValidation operator="greaterThan" allowBlank="1" showInputMessage="1" showErrorMessage="1" sqref="J7:J12 J14:J17 J28:J30 J35:J37 J39:J43 J49"/>
  </dataValidations>
  <printOptions/>
  <pageMargins left="0.75" right="0.2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7" t="s">
        <v>279</v>
      </c>
      <c r="J4" s="68" t="s">
        <v>318</v>
      </c>
      <c r="K4" s="68" t="s">
        <v>319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73">
        <v>2</v>
      </c>
      <c r="J5" s="74" t="s">
        <v>283</v>
      </c>
      <c r="K5" s="74" t="s">
        <v>284</v>
      </c>
    </row>
    <row r="6" spans="1:11" ht="12.75">
      <c r="A6" s="240" t="s">
        <v>156</v>
      </c>
      <c r="B6" s="241"/>
      <c r="C6" s="241"/>
      <c r="D6" s="241"/>
      <c r="E6" s="241"/>
      <c r="F6" s="241"/>
      <c r="G6" s="241"/>
      <c r="H6" s="241"/>
      <c r="I6" s="291"/>
      <c r="J6" s="291"/>
      <c r="K6" s="292"/>
    </row>
    <row r="7" spans="1:11" ht="12.75">
      <c r="A7" s="231" t="s">
        <v>199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119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120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121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122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31" t="s">
        <v>123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124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125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126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127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128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28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65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40" t="s">
        <v>159</v>
      </c>
      <c r="B22" s="241"/>
      <c r="C22" s="241"/>
      <c r="D22" s="241"/>
      <c r="E22" s="241"/>
      <c r="F22" s="241"/>
      <c r="G22" s="241"/>
      <c r="H22" s="241"/>
      <c r="I22" s="291"/>
      <c r="J22" s="291"/>
      <c r="K22" s="292"/>
    </row>
    <row r="23" spans="1:11" ht="12.75">
      <c r="A23" s="231" t="s">
        <v>165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166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320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321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167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40" t="s">
        <v>160</v>
      </c>
      <c r="B35" s="241"/>
      <c r="C35" s="241"/>
      <c r="D35" s="241"/>
      <c r="E35" s="241"/>
      <c r="F35" s="241"/>
      <c r="G35" s="241"/>
      <c r="H35" s="241"/>
      <c r="I35" s="291">
        <v>0</v>
      </c>
      <c r="J35" s="291"/>
      <c r="K35" s="292"/>
    </row>
    <row r="36" spans="1:11" ht="12.75">
      <c r="A36" s="231" t="s">
        <v>174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29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31" t="s">
        <v>31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32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33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34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35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/>
      <c r="K50" s="7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5"/>
      <c r="K52" s="7"/>
    </row>
    <row r="53" spans="1:11" ht="12.75">
      <c r="A53" s="265" t="s">
        <v>177</v>
      </c>
      <c r="B53" s="266"/>
      <c r="C53" s="266"/>
      <c r="D53" s="266"/>
      <c r="E53" s="266"/>
      <c r="F53" s="266"/>
      <c r="G53" s="266"/>
      <c r="H53" s="266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K9" sqref="K9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10" width="9.140625" style="77" customWidth="1"/>
    <col min="11" max="11" width="9.57421875" style="77" bestFit="1" customWidth="1"/>
    <col min="12" max="16384" width="9.140625" style="77" customWidth="1"/>
  </cols>
  <sheetData>
    <row r="1" spans="1:12" ht="12.75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  <c r="L1" s="76"/>
    </row>
    <row r="2" spans="1:12" ht="15.75">
      <c r="A2" s="43"/>
      <c r="B2" s="75"/>
      <c r="C2" s="317" t="s">
        <v>282</v>
      </c>
      <c r="D2" s="317"/>
      <c r="E2" s="78">
        <v>40544</v>
      </c>
      <c r="F2" s="44" t="s">
        <v>250</v>
      </c>
      <c r="G2" s="318">
        <v>40816</v>
      </c>
      <c r="H2" s="319"/>
      <c r="I2" s="75"/>
      <c r="J2" s="75"/>
      <c r="K2" s="75"/>
      <c r="L2" s="79"/>
    </row>
    <row r="3" spans="1:11" ht="23.25">
      <c r="A3" s="320" t="s">
        <v>59</v>
      </c>
      <c r="B3" s="320"/>
      <c r="C3" s="320"/>
      <c r="D3" s="320"/>
      <c r="E3" s="320"/>
      <c r="F3" s="320"/>
      <c r="G3" s="320"/>
      <c r="H3" s="320"/>
      <c r="I3" s="82" t="s">
        <v>305</v>
      </c>
      <c r="J3" s="83" t="s">
        <v>150</v>
      </c>
      <c r="K3" s="83" t="s">
        <v>151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85">
        <v>2</v>
      </c>
      <c r="J4" s="84" t="s">
        <v>283</v>
      </c>
      <c r="K4" s="84" t="s">
        <v>284</v>
      </c>
    </row>
    <row r="5" spans="1:11" ht="12.75">
      <c r="A5" s="309" t="s">
        <v>285</v>
      </c>
      <c r="B5" s="310"/>
      <c r="C5" s="310"/>
      <c r="D5" s="310"/>
      <c r="E5" s="310"/>
      <c r="F5" s="310"/>
      <c r="G5" s="310"/>
      <c r="H5" s="310"/>
      <c r="I5" s="45">
        <v>1</v>
      </c>
      <c r="J5" s="46">
        <v>365478120</v>
      </c>
      <c r="K5" s="46">
        <v>365478120</v>
      </c>
    </row>
    <row r="6" spans="1:11" ht="12.75">
      <c r="A6" s="309" t="s">
        <v>286</v>
      </c>
      <c r="B6" s="310"/>
      <c r="C6" s="310"/>
      <c r="D6" s="310"/>
      <c r="E6" s="310"/>
      <c r="F6" s="310"/>
      <c r="G6" s="310"/>
      <c r="H6" s="310"/>
      <c r="I6" s="45">
        <v>2</v>
      </c>
      <c r="J6" s="47">
        <v>3060590</v>
      </c>
      <c r="K6" s="47"/>
    </row>
    <row r="7" spans="1:11" ht="12.75">
      <c r="A7" s="309" t="s">
        <v>287</v>
      </c>
      <c r="B7" s="310"/>
      <c r="C7" s="310"/>
      <c r="D7" s="310"/>
      <c r="E7" s="310"/>
      <c r="F7" s="310"/>
      <c r="G7" s="310"/>
      <c r="H7" s="310"/>
      <c r="I7" s="45">
        <v>3</v>
      </c>
      <c r="J7" s="47"/>
      <c r="K7" s="47">
        <v>819827</v>
      </c>
    </row>
    <row r="8" spans="1:11" ht="12.75">
      <c r="A8" s="309" t="s">
        <v>288</v>
      </c>
      <c r="B8" s="310"/>
      <c r="C8" s="310"/>
      <c r="D8" s="310"/>
      <c r="E8" s="310"/>
      <c r="F8" s="310"/>
      <c r="G8" s="310"/>
      <c r="H8" s="310"/>
      <c r="I8" s="45">
        <v>4</v>
      </c>
      <c r="J8" s="47">
        <v>-23515931</v>
      </c>
      <c r="K8" s="47"/>
    </row>
    <row r="9" spans="1:11" ht="12.75">
      <c r="A9" s="309" t="s">
        <v>289</v>
      </c>
      <c r="B9" s="310"/>
      <c r="C9" s="310"/>
      <c r="D9" s="310"/>
      <c r="E9" s="310"/>
      <c r="F9" s="310"/>
      <c r="G9" s="310"/>
      <c r="H9" s="310"/>
      <c r="I9" s="45">
        <v>5</v>
      </c>
      <c r="J9" s="47">
        <v>36155348</v>
      </c>
      <c r="K9" s="47">
        <v>3843812</v>
      </c>
    </row>
    <row r="10" spans="1:11" ht="12.75">
      <c r="A10" s="309" t="s">
        <v>290</v>
      </c>
      <c r="B10" s="310"/>
      <c r="C10" s="310"/>
      <c r="D10" s="310"/>
      <c r="E10" s="310"/>
      <c r="F10" s="310"/>
      <c r="G10" s="310"/>
      <c r="H10" s="310"/>
      <c r="I10" s="45">
        <v>6</v>
      </c>
      <c r="J10" s="47"/>
      <c r="K10" s="47"/>
    </row>
    <row r="11" spans="1:11" ht="12.75">
      <c r="A11" s="309" t="s">
        <v>291</v>
      </c>
      <c r="B11" s="310"/>
      <c r="C11" s="310"/>
      <c r="D11" s="310"/>
      <c r="E11" s="310"/>
      <c r="F11" s="310"/>
      <c r="G11" s="310"/>
      <c r="H11" s="310"/>
      <c r="I11" s="45">
        <v>7</v>
      </c>
      <c r="J11" s="47"/>
      <c r="K11" s="47"/>
    </row>
    <row r="12" spans="1:11" ht="12.75">
      <c r="A12" s="309" t="s">
        <v>292</v>
      </c>
      <c r="B12" s="310"/>
      <c r="C12" s="310"/>
      <c r="D12" s="310"/>
      <c r="E12" s="310"/>
      <c r="F12" s="310"/>
      <c r="G12" s="310"/>
      <c r="H12" s="310"/>
      <c r="I12" s="45">
        <v>8</v>
      </c>
      <c r="J12" s="47"/>
      <c r="K12" s="47"/>
    </row>
    <row r="13" spans="1:11" ht="12.75">
      <c r="A13" s="309" t="s">
        <v>293</v>
      </c>
      <c r="B13" s="310"/>
      <c r="C13" s="310"/>
      <c r="D13" s="310"/>
      <c r="E13" s="310"/>
      <c r="F13" s="310"/>
      <c r="G13" s="310"/>
      <c r="H13" s="310"/>
      <c r="I13" s="45">
        <v>9</v>
      </c>
      <c r="J13" s="47"/>
      <c r="K13" s="47"/>
    </row>
    <row r="14" spans="1:11" ht="12.75">
      <c r="A14" s="311" t="s">
        <v>294</v>
      </c>
      <c r="B14" s="312"/>
      <c r="C14" s="312"/>
      <c r="D14" s="312"/>
      <c r="E14" s="312"/>
      <c r="F14" s="312"/>
      <c r="G14" s="312"/>
      <c r="H14" s="312"/>
      <c r="I14" s="45">
        <v>10</v>
      </c>
      <c r="J14" s="80">
        <f>SUM(J5:J13)</f>
        <v>381178127</v>
      </c>
      <c r="K14" s="80">
        <f>SUM(K5:K13)</f>
        <v>370141759</v>
      </c>
    </row>
    <row r="15" spans="1:11" ht="12.75">
      <c r="A15" s="309" t="s">
        <v>295</v>
      </c>
      <c r="B15" s="310"/>
      <c r="C15" s="310"/>
      <c r="D15" s="310"/>
      <c r="E15" s="310"/>
      <c r="F15" s="310"/>
      <c r="G15" s="310"/>
      <c r="H15" s="310"/>
      <c r="I15" s="45">
        <v>11</v>
      </c>
      <c r="J15" s="47"/>
      <c r="K15" s="47"/>
    </row>
    <row r="16" spans="1:11" ht="12.75">
      <c r="A16" s="309" t="s">
        <v>296</v>
      </c>
      <c r="B16" s="310"/>
      <c r="C16" s="310"/>
      <c r="D16" s="310"/>
      <c r="E16" s="310"/>
      <c r="F16" s="310"/>
      <c r="G16" s="310"/>
      <c r="H16" s="310"/>
      <c r="I16" s="45">
        <v>12</v>
      </c>
      <c r="J16" s="47"/>
      <c r="K16" s="47"/>
    </row>
    <row r="17" spans="1:11" ht="12.75">
      <c r="A17" s="309" t="s">
        <v>297</v>
      </c>
      <c r="B17" s="310"/>
      <c r="C17" s="310"/>
      <c r="D17" s="310"/>
      <c r="E17" s="310"/>
      <c r="F17" s="310"/>
      <c r="G17" s="310"/>
      <c r="H17" s="310"/>
      <c r="I17" s="45">
        <v>13</v>
      </c>
      <c r="J17" s="47"/>
      <c r="K17" s="47"/>
    </row>
    <row r="18" spans="1:11" ht="12.75">
      <c r="A18" s="309" t="s">
        <v>298</v>
      </c>
      <c r="B18" s="310"/>
      <c r="C18" s="310"/>
      <c r="D18" s="310"/>
      <c r="E18" s="310"/>
      <c r="F18" s="310"/>
      <c r="G18" s="310"/>
      <c r="H18" s="310"/>
      <c r="I18" s="45">
        <v>14</v>
      </c>
      <c r="J18" s="47"/>
      <c r="K18" s="47"/>
    </row>
    <row r="19" spans="1:11" ht="12.75">
      <c r="A19" s="309" t="s">
        <v>299</v>
      </c>
      <c r="B19" s="310"/>
      <c r="C19" s="310"/>
      <c r="D19" s="310"/>
      <c r="E19" s="310"/>
      <c r="F19" s="310"/>
      <c r="G19" s="310"/>
      <c r="H19" s="310"/>
      <c r="I19" s="45">
        <v>15</v>
      </c>
      <c r="J19" s="47"/>
      <c r="K19" s="47"/>
    </row>
    <row r="20" spans="1:11" ht="12.75">
      <c r="A20" s="309" t="s">
        <v>300</v>
      </c>
      <c r="B20" s="310"/>
      <c r="C20" s="310"/>
      <c r="D20" s="310"/>
      <c r="E20" s="310"/>
      <c r="F20" s="310"/>
      <c r="G20" s="310"/>
      <c r="H20" s="310"/>
      <c r="I20" s="45">
        <v>16</v>
      </c>
      <c r="J20" s="47"/>
      <c r="K20" s="47"/>
    </row>
    <row r="21" spans="1:11" ht="12.75">
      <c r="A21" s="311" t="s">
        <v>301</v>
      </c>
      <c r="B21" s="312"/>
      <c r="C21" s="312"/>
      <c r="D21" s="312"/>
      <c r="E21" s="312"/>
      <c r="F21" s="312"/>
      <c r="G21" s="312"/>
      <c r="H21" s="312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15"/>
      <c r="J22" s="315"/>
      <c r="K22" s="316"/>
    </row>
    <row r="23" spans="1:11" ht="12.75">
      <c r="A23" s="300" t="s">
        <v>302</v>
      </c>
      <c r="B23" s="301"/>
      <c r="C23" s="301"/>
      <c r="D23" s="301"/>
      <c r="E23" s="301"/>
      <c r="F23" s="301"/>
      <c r="G23" s="301"/>
      <c r="H23" s="301"/>
      <c r="I23" s="48">
        <v>18</v>
      </c>
      <c r="J23" s="46"/>
      <c r="K23" s="46"/>
    </row>
    <row r="24" spans="1:11" ht="17.25" customHeight="1">
      <c r="A24" s="302" t="s">
        <v>303</v>
      </c>
      <c r="B24" s="303"/>
      <c r="C24" s="303"/>
      <c r="D24" s="303"/>
      <c r="E24" s="303"/>
      <c r="F24" s="303"/>
      <c r="G24" s="303"/>
      <c r="H24" s="303"/>
      <c r="I24" s="49">
        <v>19</v>
      </c>
      <c r="J24" s="81"/>
      <c r="K24" s="81"/>
    </row>
    <row r="25" spans="1:11" ht="30" customHeight="1">
      <c r="A25" s="304" t="s">
        <v>304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22" t="s">
        <v>280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23" t="s">
        <v>315</v>
      </c>
      <c r="B4" s="324"/>
      <c r="C4" s="324"/>
      <c r="D4" s="324"/>
      <c r="E4" s="324"/>
      <c r="F4" s="324"/>
      <c r="G4" s="324"/>
      <c r="H4" s="324"/>
      <c r="I4" s="324"/>
      <c r="J4" s="325"/>
    </row>
    <row r="5" spans="1:10" ht="12.75" customHeight="1">
      <c r="A5" s="326"/>
      <c r="B5" s="327"/>
      <c r="C5" s="327"/>
      <c r="D5" s="327"/>
      <c r="E5" s="327"/>
      <c r="F5" s="327"/>
      <c r="G5" s="327"/>
      <c r="H5" s="327"/>
      <c r="I5" s="327"/>
      <c r="J5" s="328"/>
    </row>
    <row r="6" spans="1:10" ht="12.75" customHeight="1">
      <c r="A6" s="326"/>
      <c r="B6" s="327"/>
      <c r="C6" s="327"/>
      <c r="D6" s="327"/>
      <c r="E6" s="327"/>
      <c r="F6" s="327"/>
      <c r="G6" s="327"/>
      <c r="H6" s="327"/>
      <c r="I6" s="327"/>
      <c r="J6" s="328"/>
    </row>
    <row r="7" spans="1:10" ht="12.75" customHeight="1">
      <c r="A7" s="326"/>
      <c r="B7" s="327"/>
      <c r="C7" s="327"/>
      <c r="D7" s="327"/>
      <c r="E7" s="327"/>
      <c r="F7" s="327"/>
      <c r="G7" s="327"/>
      <c r="H7" s="327"/>
      <c r="I7" s="327"/>
      <c r="J7" s="328"/>
    </row>
    <row r="8" spans="1:10" ht="12.75" customHeight="1">
      <c r="A8" s="326"/>
      <c r="B8" s="327"/>
      <c r="C8" s="327"/>
      <c r="D8" s="327"/>
      <c r="E8" s="327"/>
      <c r="F8" s="327"/>
      <c r="G8" s="327"/>
      <c r="H8" s="327"/>
      <c r="I8" s="327"/>
      <c r="J8" s="328"/>
    </row>
    <row r="9" spans="1:10" ht="12.75" customHeight="1">
      <c r="A9" s="326"/>
      <c r="B9" s="327"/>
      <c r="C9" s="327"/>
      <c r="D9" s="327"/>
      <c r="E9" s="327"/>
      <c r="F9" s="327"/>
      <c r="G9" s="327"/>
      <c r="H9" s="327"/>
      <c r="I9" s="327"/>
      <c r="J9" s="328"/>
    </row>
    <row r="10" spans="1:10" ht="12.75" customHeight="1">
      <c r="A10" s="326"/>
      <c r="B10" s="327"/>
      <c r="C10" s="327"/>
      <c r="D10" s="327"/>
      <c r="E10" s="327"/>
      <c r="F10" s="327"/>
      <c r="G10" s="327"/>
      <c r="H10" s="327"/>
      <c r="I10" s="327"/>
      <c r="J10" s="328"/>
    </row>
    <row r="11" spans="1:10" ht="12.75">
      <c r="A11" s="329"/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2011-10-28T07:14:40Z</cp:lastPrinted>
  <dcterms:created xsi:type="dcterms:W3CDTF">2008-10-17T11:51:54Z</dcterms:created>
  <dcterms:modified xsi:type="dcterms:W3CDTF">2011-10-28T08:46:22Z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